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oebel\Google Drive\Treasury Services\Distribution\Comparative Reports and Letters\Comparative Reports 2016\04 April\"/>
    </mc:Choice>
  </mc:AlternateContent>
  <bookViews>
    <workbookView xWindow="2340" yWindow="1188" windowWidth="11100" windowHeight="6168" tabRatio="837"/>
  </bookViews>
  <sheets>
    <sheet name="Comparative" sheetId="12" r:id="rId1"/>
    <sheet name="YTD DMF" sheetId="1" r:id="rId2"/>
    <sheet name="YTD EASTER PENTECOST" sheetId="18" r:id="rId3"/>
    <sheet name="YTD THKGVG CHRISTMAS" sheetId="19" r:id="rId4"/>
    <sheet name="Desig Op Dist YTD" sheetId="2" r:id="rId5"/>
    <sheet name="Undes Capital YTD" sheetId="6" r:id="rId6"/>
    <sheet name="Desig Capital YTD" sheetId="20" r:id="rId7"/>
    <sheet name="WOC YTD" sheetId="3" r:id="rId8"/>
    <sheet name="REC YTD" sheetId="21" r:id="rId9"/>
    <sheet name="INPUT DATA FROM RECAP" sheetId="23" r:id="rId10"/>
    <sheet name="Copied from prior year" sheetId="24" r:id="rId11"/>
  </sheets>
  <definedNames>
    <definedName name="_xlnm.Print_Area" localSheetId="0">Comparative!$A$1:$K$50</definedName>
    <definedName name="_xlnm.Print_Area" localSheetId="6">'Desig Capital YTD'!$A$1:$M$42</definedName>
    <definedName name="_xlnm.Print_Area" localSheetId="4">'Desig Op Dist YTD'!$A$1:$I$41</definedName>
    <definedName name="_xlnm.Print_Area" localSheetId="8">'REC YTD'!$A$1:$K$41</definedName>
    <definedName name="_xlnm.Print_Area" localSheetId="5">'Undes Capital YTD'!$A$1:$M$42</definedName>
    <definedName name="_xlnm.Print_Area" localSheetId="7">'WOC YTD'!$A$1:$K$41</definedName>
    <definedName name="_xlnm.Print_Area" localSheetId="1">'YTD DMF'!$A$1:$I$46</definedName>
    <definedName name="_xlnm.Print_Area" localSheetId="2">'YTD EASTER PENTECOST'!$A$1:$I$43</definedName>
    <definedName name="_xlnm.Print_Area" localSheetId="3">'YTD THKGVG CHRISTMAS'!$A$1:$I$42</definedName>
  </definedNames>
  <calcPr calcId="162913"/>
</workbook>
</file>

<file path=xl/calcChain.xml><?xml version="1.0" encoding="utf-8"?>
<calcChain xmlns="http://schemas.openxmlformats.org/spreadsheetml/2006/main">
  <c r="H13" i="12" l="1"/>
  <c r="H16" i="12"/>
  <c r="H17" i="12" l="1"/>
  <c r="V12" i="23"/>
  <c r="V15" i="23" l="1"/>
  <c r="U43" i="23"/>
  <c r="G16" i="12"/>
  <c r="T12" i="24"/>
  <c r="U12" i="24" s="1"/>
  <c r="T39" i="24"/>
  <c r="U39" i="24" s="1"/>
  <c r="T7" i="24"/>
  <c r="U7" i="24" s="1"/>
  <c r="B43" i="24"/>
  <c r="T8" i="24"/>
  <c r="U8" i="24" s="1"/>
  <c r="T9" i="24"/>
  <c r="U9" i="24" s="1"/>
  <c r="T10" i="24"/>
  <c r="U10" i="24" s="1"/>
  <c r="T11" i="24"/>
  <c r="U11" i="24" s="1"/>
  <c r="T13" i="24"/>
  <c r="U13" i="24" s="1"/>
  <c r="T14" i="24"/>
  <c r="U14" i="24" s="1"/>
  <c r="T15" i="24"/>
  <c r="U15" i="24" s="1"/>
  <c r="T16" i="24"/>
  <c r="U16" i="24" s="1"/>
  <c r="T17" i="24"/>
  <c r="U17" i="24" s="1"/>
  <c r="T18" i="24"/>
  <c r="U18" i="24" s="1"/>
  <c r="T19" i="24"/>
  <c r="U19" i="24" s="1"/>
  <c r="T20" i="24"/>
  <c r="U20" i="24" s="1"/>
  <c r="T21" i="24"/>
  <c r="U21" i="24" s="1"/>
  <c r="T22" i="24"/>
  <c r="U22" i="24" s="1"/>
  <c r="T23" i="24"/>
  <c r="U23" i="24" s="1"/>
  <c r="T24" i="24"/>
  <c r="U24" i="24" s="1"/>
  <c r="T25" i="24"/>
  <c r="U25" i="24" s="1"/>
  <c r="T26" i="24"/>
  <c r="U26" i="24" s="1"/>
  <c r="T27" i="24"/>
  <c r="U27" i="24" s="1"/>
  <c r="T28" i="24"/>
  <c r="U28" i="24" s="1"/>
  <c r="T29" i="24"/>
  <c r="U29" i="24" s="1"/>
  <c r="T30" i="24"/>
  <c r="U30" i="24" s="1"/>
  <c r="T31" i="24"/>
  <c r="U31" i="24" s="1"/>
  <c r="T32" i="24"/>
  <c r="U32" i="24" s="1"/>
  <c r="T33" i="24"/>
  <c r="U33" i="24" s="1"/>
  <c r="T34" i="24"/>
  <c r="U34" i="24" s="1"/>
  <c r="T35" i="24"/>
  <c r="U35" i="24" s="1"/>
  <c r="T36" i="24"/>
  <c r="U36" i="24" s="1"/>
  <c r="T37" i="24"/>
  <c r="U37" i="24" s="1"/>
  <c r="T38" i="24"/>
  <c r="U38" i="24" s="1"/>
  <c r="I12" i="12"/>
  <c r="J12" i="12" s="1"/>
  <c r="V39" i="23"/>
  <c r="W39" i="23" s="1"/>
  <c r="L43" i="23"/>
  <c r="M43" i="23"/>
  <c r="N43" i="23"/>
  <c r="O43" i="23"/>
  <c r="P43" i="23"/>
  <c r="Q43" i="23"/>
  <c r="R43" i="23"/>
  <c r="S43" i="23"/>
  <c r="T43" i="23"/>
  <c r="V7" i="23"/>
  <c r="S43" i="24"/>
  <c r="I10" i="12"/>
  <c r="J10" i="12" s="1"/>
  <c r="V8" i="23"/>
  <c r="W8" i="23" s="1"/>
  <c r="V9" i="23"/>
  <c r="W9" i="23" s="1"/>
  <c r="V10" i="23"/>
  <c r="W10" i="23" s="1"/>
  <c r="V11" i="23"/>
  <c r="W11" i="23" s="1"/>
  <c r="W12" i="23"/>
  <c r="V13" i="23"/>
  <c r="W13" i="23" s="1"/>
  <c r="V14" i="23"/>
  <c r="W14" i="23" s="1"/>
  <c r="V16" i="23"/>
  <c r="W16" i="23" s="1"/>
  <c r="V17" i="23"/>
  <c r="W17" i="23" s="1"/>
  <c r="V18" i="23"/>
  <c r="W18" i="23" s="1"/>
  <c r="V19" i="23"/>
  <c r="W19" i="23" s="1"/>
  <c r="V20" i="23"/>
  <c r="W20" i="23" s="1"/>
  <c r="V21" i="23"/>
  <c r="W21" i="23" s="1"/>
  <c r="V22" i="23"/>
  <c r="W22" i="23" s="1"/>
  <c r="V23" i="23"/>
  <c r="W23" i="23" s="1"/>
  <c r="V24" i="23"/>
  <c r="W24" i="23" s="1"/>
  <c r="V25" i="23"/>
  <c r="W25" i="23" s="1"/>
  <c r="V26" i="23"/>
  <c r="W26" i="23" s="1"/>
  <c r="V27" i="23"/>
  <c r="W27" i="23" s="1"/>
  <c r="V28" i="23"/>
  <c r="W28" i="23" s="1"/>
  <c r="V29" i="23"/>
  <c r="W29" i="23" s="1"/>
  <c r="V30" i="23"/>
  <c r="W30" i="23" s="1"/>
  <c r="V31" i="23"/>
  <c r="W31" i="23" s="1"/>
  <c r="V32" i="23"/>
  <c r="W32" i="23" s="1"/>
  <c r="V33" i="23"/>
  <c r="W33" i="23" s="1"/>
  <c r="V34" i="23"/>
  <c r="W34" i="23" s="1"/>
  <c r="V35" i="23"/>
  <c r="W35" i="23" s="1"/>
  <c r="V36" i="23"/>
  <c r="W36" i="23" s="1"/>
  <c r="V37" i="23"/>
  <c r="W37" i="23" s="1"/>
  <c r="V38" i="23"/>
  <c r="W38" i="23" s="1"/>
  <c r="G5" i="3"/>
  <c r="G5" i="2"/>
  <c r="C5" i="2"/>
  <c r="C4" i="1"/>
  <c r="B4" i="18" s="1"/>
  <c r="E4" i="1"/>
  <c r="E40" i="1"/>
  <c r="B40" i="1"/>
  <c r="F8" i="21"/>
  <c r="G8" i="21"/>
  <c r="F9" i="21"/>
  <c r="G9" i="21"/>
  <c r="I9" i="21" s="1"/>
  <c r="F10" i="21"/>
  <c r="G10" i="21"/>
  <c r="F11" i="21"/>
  <c r="G11" i="21"/>
  <c r="F12" i="21"/>
  <c r="G12" i="21"/>
  <c r="I12" i="21" s="1"/>
  <c r="F13" i="21"/>
  <c r="G13" i="21"/>
  <c r="F14" i="21"/>
  <c r="G14" i="21"/>
  <c r="I14" i="21" s="1"/>
  <c r="F15" i="21"/>
  <c r="G15" i="21"/>
  <c r="I15" i="21" s="1"/>
  <c r="F16" i="21"/>
  <c r="G16" i="21"/>
  <c r="I16" i="21" s="1"/>
  <c r="F17" i="21"/>
  <c r="G17" i="21"/>
  <c r="F18" i="21"/>
  <c r="G18" i="21"/>
  <c r="F19" i="21"/>
  <c r="G19" i="21"/>
  <c r="F20" i="21"/>
  <c r="G20" i="21"/>
  <c r="F21" i="21"/>
  <c r="G21" i="21"/>
  <c r="I21" i="21" s="1"/>
  <c r="F22" i="21"/>
  <c r="G22" i="21"/>
  <c r="F23" i="21"/>
  <c r="G23" i="21"/>
  <c r="I23" i="21" s="1"/>
  <c r="F24" i="21"/>
  <c r="G24" i="21"/>
  <c r="F25" i="21"/>
  <c r="G25" i="21"/>
  <c r="I25" i="21" s="1"/>
  <c r="F26" i="21"/>
  <c r="G26" i="21"/>
  <c r="I26" i="21" s="1"/>
  <c r="F27" i="21"/>
  <c r="G27" i="21"/>
  <c r="I27" i="21" s="1"/>
  <c r="F28" i="21"/>
  <c r="G28" i="21"/>
  <c r="F29" i="21"/>
  <c r="G29" i="21"/>
  <c r="I29" i="21" s="1"/>
  <c r="F30" i="21"/>
  <c r="G30" i="21"/>
  <c r="I30" i="21" s="1"/>
  <c r="F31" i="21"/>
  <c r="G31" i="21"/>
  <c r="I31" i="21" s="1"/>
  <c r="F32" i="21"/>
  <c r="G32" i="21"/>
  <c r="F33" i="21"/>
  <c r="G33" i="21"/>
  <c r="I33" i="21" s="1"/>
  <c r="F34" i="21"/>
  <c r="G34" i="21"/>
  <c r="F35" i="21"/>
  <c r="G35" i="21"/>
  <c r="F36" i="21"/>
  <c r="G36" i="21"/>
  <c r="F37" i="21"/>
  <c r="G37" i="21"/>
  <c r="I37" i="21" s="1"/>
  <c r="F38" i="21"/>
  <c r="G38" i="21"/>
  <c r="I38" i="21" s="1"/>
  <c r="F39" i="21"/>
  <c r="G39" i="21"/>
  <c r="B8" i="21"/>
  <c r="C8" i="21"/>
  <c r="B9" i="21"/>
  <c r="C9" i="21"/>
  <c r="B10" i="21"/>
  <c r="C10" i="21"/>
  <c r="K10" i="21" s="1"/>
  <c r="B11" i="21"/>
  <c r="C11" i="21"/>
  <c r="B12" i="21"/>
  <c r="C12" i="21"/>
  <c r="B13" i="21"/>
  <c r="C13" i="21"/>
  <c r="B14" i="21"/>
  <c r="C14" i="21"/>
  <c r="B15" i="21"/>
  <c r="C15" i="21"/>
  <c r="B16" i="21"/>
  <c r="C16" i="21"/>
  <c r="B17" i="21"/>
  <c r="D17" i="21" s="1"/>
  <c r="E17" i="21" s="1"/>
  <c r="C17" i="21"/>
  <c r="B18" i="21"/>
  <c r="C18" i="21"/>
  <c r="B19" i="21"/>
  <c r="D19" i="21" s="1"/>
  <c r="E19" i="21" s="1"/>
  <c r="C19" i="21"/>
  <c r="B20" i="21"/>
  <c r="D20" i="21" s="1"/>
  <c r="E20" i="21" s="1"/>
  <c r="C20" i="21"/>
  <c r="B21" i="21"/>
  <c r="D21" i="21" s="1"/>
  <c r="E21" i="21" s="1"/>
  <c r="C21" i="21"/>
  <c r="B22" i="21"/>
  <c r="C22" i="21"/>
  <c r="B23" i="21"/>
  <c r="D23" i="21" s="1"/>
  <c r="C23" i="21"/>
  <c r="B24" i="21"/>
  <c r="C24" i="21"/>
  <c r="B25" i="21"/>
  <c r="D25" i="21" s="1"/>
  <c r="E25" i="21" s="1"/>
  <c r="C25" i="21"/>
  <c r="B26" i="21"/>
  <c r="D26" i="21" s="1"/>
  <c r="E26" i="21" s="1"/>
  <c r="C26" i="21"/>
  <c r="B27" i="21"/>
  <c r="C27" i="21"/>
  <c r="B28" i="21"/>
  <c r="D28" i="21" s="1"/>
  <c r="E28" i="21" s="1"/>
  <c r="C28" i="21"/>
  <c r="B29" i="21"/>
  <c r="D29" i="21" s="1"/>
  <c r="E29" i="21" s="1"/>
  <c r="C29" i="21"/>
  <c r="B30" i="21"/>
  <c r="C30" i="21"/>
  <c r="B31" i="21"/>
  <c r="D31" i="21" s="1"/>
  <c r="C31" i="21"/>
  <c r="B32" i="21"/>
  <c r="C32" i="21"/>
  <c r="B33" i="21"/>
  <c r="C33" i="21"/>
  <c r="B34" i="21"/>
  <c r="D34" i="21" s="1"/>
  <c r="E34" i="21" s="1"/>
  <c r="C34" i="21"/>
  <c r="B35" i="21"/>
  <c r="D35" i="21" s="1"/>
  <c r="C35" i="21"/>
  <c r="B36" i="21"/>
  <c r="D36" i="21" s="1"/>
  <c r="E36" i="21" s="1"/>
  <c r="C36" i="21"/>
  <c r="B37" i="21"/>
  <c r="C37" i="21"/>
  <c r="B38" i="21"/>
  <c r="D38" i="21" s="1"/>
  <c r="C38" i="21"/>
  <c r="B39" i="21"/>
  <c r="C39" i="21"/>
  <c r="G7" i="21"/>
  <c r="F7" i="21"/>
  <c r="C7" i="21"/>
  <c r="B7" i="21"/>
  <c r="F8" i="3"/>
  <c r="G8" i="3"/>
  <c r="F9" i="3"/>
  <c r="H9" i="3" s="1"/>
  <c r="I9" i="3" s="1"/>
  <c r="G9" i="3"/>
  <c r="F10" i="3"/>
  <c r="H10" i="3" s="1"/>
  <c r="G10" i="3"/>
  <c r="I10" i="3" s="1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H18" i="3" s="1"/>
  <c r="I18" i="3" s="1"/>
  <c r="G18" i="3"/>
  <c r="F19" i="3"/>
  <c r="G19" i="3"/>
  <c r="F20" i="3"/>
  <c r="G20" i="3"/>
  <c r="F21" i="3"/>
  <c r="G21" i="3"/>
  <c r="F22" i="3"/>
  <c r="H22" i="3" s="1"/>
  <c r="I22" i="3" s="1"/>
  <c r="G22" i="3"/>
  <c r="F23" i="3"/>
  <c r="G23" i="3"/>
  <c r="F24" i="3"/>
  <c r="H24" i="3" s="1"/>
  <c r="I24" i="3" s="1"/>
  <c r="G24" i="3"/>
  <c r="F25" i="3"/>
  <c r="H25" i="3" s="1"/>
  <c r="G25" i="3"/>
  <c r="F26" i="3"/>
  <c r="G26" i="3"/>
  <c r="F27" i="3"/>
  <c r="H27" i="3" s="1"/>
  <c r="I27" i="3" s="1"/>
  <c r="G27" i="3"/>
  <c r="F28" i="3"/>
  <c r="G28" i="3"/>
  <c r="F29" i="3"/>
  <c r="H29" i="3" s="1"/>
  <c r="I29" i="3" s="1"/>
  <c r="G29" i="3"/>
  <c r="F30" i="3"/>
  <c r="G30" i="3"/>
  <c r="F31" i="3"/>
  <c r="H31" i="3" s="1"/>
  <c r="I31" i="3" s="1"/>
  <c r="G31" i="3"/>
  <c r="F32" i="3"/>
  <c r="G32" i="3"/>
  <c r="F33" i="3"/>
  <c r="H33" i="3" s="1"/>
  <c r="I33" i="3" s="1"/>
  <c r="G33" i="3"/>
  <c r="F34" i="3"/>
  <c r="G34" i="3"/>
  <c r="F35" i="3"/>
  <c r="G35" i="3"/>
  <c r="F36" i="3"/>
  <c r="G36" i="3"/>
  <c r="F37" i="3"/>
  <c r="H37" i="3" s="1"/>
  <c r="I37" i="3" s="1"/>
  <c r="G37" i="3"/>
  <c r="F38" i="3"/>
  <c r="G38" i="3"/>
  <c r="I38" i="3" s="1"/>
  <c r="F39" i="3"/>
  <c r="H39" i="3" s="1"/>
  <c r="I39" i="3" s="1"/>
  <c r="G39" i="3"/>
  <c r="B8" i="3"/>
  <c r="C8" i="3"/>
  <c r="B9" i="3"/>
  <c r="C9" i="3"/>
  <c r="B10" i="3"/>
  <c r="C10" i="3"/>
  <c r="E10" i="3" s="1"/>
  <c r="B11" i="3"/>
  <c r="D11" i="3" s="1"/>
  <c r="C11" i="3"/>
  <c r="B12" i="3"/>
  <c r="C12" i="3"/>
  <c r="B13" i="3"/>
  <c r="C13" i="3"/>
  <c r="B14" i="3"/>
  <c r="C14" i="3"/>
  <c r="B15" i="3"/>
  <c r="D15" i="3" s="1"/>
  <c r="E15" i="3" s="1"/>
  <c r="C15" i="3"/>
  <c r="B16" i="3"/>
  <c r="C16" i="3"/>
  <c r="B17" i="3"/>
  <c r="D17" i="3" s="1"/>
  <c r="E17" i="3" s="1"/>
  <c r="C17" i="3"/>
  <c r="B18" i="3"/>
  <c r="C18" i="3"/>
  <c r="B19" i="3"/>
  <c r="C19" i="3"/>
  <c r="B20" i="3"/>
  <c r="C20" i="3"/>
  <c r="B21" i="3"/>
  <c r="D21" i="3" s="1"/>
  <c r="C21" i="3"/>
  <c r="B22" i="3"/>
  <c r="C22" i="3"/>
  <c r="B23" i="3"/>
  <c r="C23" i="3"/>
  <c r="B24" i="3"/>
  <c r="C24" i="3"/>
  <c r="B25" i="3"/>
  <c r="D25" i="3" s="1"/>
  <c r="E25" i="3" s="1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D33" i="3" s="1"/>
  <c r="E33" i="3" s="1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G7" i="3"/>
  <c r="F7" i="3"/>
  <c r="C7" i="3"/>
  <c r="B7" i="3"/>
  <c r="F9" i="20"/>
  <c r="G9" i="20"/>
  <c r="I9" i="20" s="1"/>
  <c r="F10" i="20"/>
  <c r="G10" i="20"/>
  <c r="F11" i="20"/>
  <c r="G11" i="20"/>
  <c r="F12" i="20"/>
  <c r="G12" i="20"/>
  <c r="F13" i="20"/>
  <c r="G13" i="20"/>
  <c r="I13" i="20" s="1"/>
  <c r="F14" i="20"/>
  <c r="G14" i="20"/>
  <c r="I14" i="20" s="1"/>
  <c r="F15" i="20"/>
  <c r="G15" i="20"/>
  <c r="F16" i="20"/>
  <c r="H16" i="20" s="1"/>
  <c r="G16" i="20"/>
  <c r="I16" i="20" s="1"/>
  <c r="F17" i="20"/>
  <c r="G17" i="20"/>
  <c r="I17" i="20" s="1"/>
  <c r="F18" i="20"/>
  <c r="G18" i="20"/>
  <c r="F19" i="20"/>
  <c r="G19" i="20"/>
  <c r="I19" i="20" s="1"/>
  <c r="F20" i="20"/>
  <c r="H20" i="20" s="1"/>
  <c r="G20" i="20"/>
  <c r="F21" i="20"/>
  <c r="G21" i="20"/>
  <c r="I21" i="20" s="1"/>
  <c r="F22" i="20"/>
  <c r="G22" i="20"/>
  <c r="F23" i="20"/>
  <c r="G23" i="20"/>
  <c r="F24" i="20"/>
  <c r="H24" i="20" s="1"/>
  <c r="G24" i="20"/>
  <c r="F25" i="20"/>
  <c r="G25" i="20"/>
  <c r="F26" i="20"/>
  <c r="G26" i="20"/>
  <c r="F27" i="20"/>
  <c r="G27" i="20"/>
  <c r="I27" i="20" s="1"/>
  <c r="F28" i="20"/>
  <c r="G28" i="20"/>
  <c r="F29" i="20"/>
  <c r="G29" i="20"/>
  <c r="F30" i="20"/>
  <c r="G30" i="20"/>
  <c r="F31" i="20"/>
  <c r="G31" i="20"/>
  <c r="I31" i="20" s="1"/>
  <c r="F32" i="20"/>
  <c r="G32" i="20"/>
  <c r="F33" i="20"/>
  <c r="G33" i="20"/>
  <c r="I33" i="20" s="1"/>
  <c r="F34" i="20"/>
  <c r="G34" i="20"/>
  <c r="I34" i="20" s="1"/>
  <c r="F35" i="20"/>
  <c r="G35" i="20"/>
  <c r="F36" i="20"/>
  <c r="H36" i="20" s="1"/>
  <c r="G36" i="20"/>
  <c r="I36" i="20" s="1"/>
  <c r="F37" i="20"/>
  <c r="G37" i="20"/>
  <c r="F38" i="20"/>
  <c r="G38" i="20"/>
  <c r="F39" i="20"/>
  <c r="G39" i="20"/>
  <c r="F40" i="20"/>
  <c r="G40" i="20"/>
  <c r="B9" i="20"/>
  <c r="C9" i="20"/>
  <c r="B10" i="20"/>
  <c r="J10" i="20" s="1"/>
  <c r="C10" i="20"/>
  <c r="E10" i="20" s="1"/>
  <c r="B11" i="20"/>
  <c r="C11" i="20"/>
  <c r="E11" i="20" s="1"/>
  <c r="B12" i="20"/>
  <c r="C12" i="20"/>
  <c r="B13" i="20"/>
  <c r="C13" i="20"/>
  <c r="B14" i="20"/>
  <c r="C14" i="20"/>
  <c r="B15" i="20"/>
  <c r="C15" i="20"/>
  <c r="B16" i="20"/>
  <c r="C16" i="20"/>
  <c r="B17" i="20"/>
  <c r="C17" i="20"/>
  <c r="B18" i="20"/>
  <c r="J18" i="20" s="1"/>
  <c r="C18" i="20"/>
  <c r="B19" i="20"/>
  <c r="J19" i="20" s="1"/>
  <c r="C19" i="20"/>
  <c r="B20" i="20"/>
  <c r="J20" i="20" s="1"/>
  <c r="C20" i="20"/>
  <c r="B21" i="20"/>
  <c r="C21" i="20"/>
  <c r="B22" i="20"/>
  <c r="J22" i="20" s="1"/>
  <c r="C22" i="20"/>
  <c r="B23" i="20"/>
  <c r="J23" i="20" s="1"/>
  <c r="C23" i="20"/>
  <c r="B24" i="20"/>
  <c r="J24" i="20" s="1"/>
  <c r="C24" i="20"/>
  <c r="B25" i="20"/>
  <c r="J25" i="20" s="1"/>
  <c r="C25" i="20"/>
  <c r="B26" i="20"/>
  <c r="C26" i="20"/>
  <c r="B27" i="20"/>
  <c r="J27" i="20" s="1"/>
  <c r="C27" i="20"/>
  <c r="B28" i="20"/>
  <c r="C28" i="20"/>
  <c r="E28" i="20" s="1"/>
  <c r="B29" i="20"/>
  <c r="J29" i="20" s="1"/>
  <c r="C29" i="20"/>
  <c r="B30" i="20"/>
  <c r="D30" i="20" s="1"/>
  <c r="C30" i="20"/>
  <c r="B31" i="20"/>
  <c r="C31" i="20"/>
  <c r="E31" i="20" s="1"/>
  <c r="B32" i="20"/>
  <c r="C32" i="20"/>
  <c r="E32" i="20" s="1"/>
  <c r="B33" i="20"/>
  <c r="C33" i="20"/>
  <c r="B34" i="20"/>
  <c r="J34" i="20" s="1"/>
  <c r="C34" i="20"/>
  <c r="B35" i="20"/>
  <c r="C35" i="20"/>
  <c r="B36" i="20"/>
  <c r="J36" i="20" s="1"/>
  <c r="C36" i="20"/>
  <c r="B37" i="20"/>
  <c r="J37" i="20" s="1"/>
  <c r="C37" i="20"/>
  <c r="B38" i="20"/>
  <c r="C38" i="20"/>
  <c r="B39" i="20"/>
  <c r="J39" i="20" s="1"/>
  <c r="C39" i="20"/>
  <c r="K39" i="20" s="1"/>
  <c r="M39" i="20" s="1"/>
  <c r="B40" i="20"/>
  <c r="J40" i="20" s="1"/>
  <c r="C40" i="20"/>
  <c r="E40" i="20" s="1"/>
  <c r="G8" i="20"/>
  <c r="I8" i="20" s="1"/>
  <c r="F8" i="20"/>
  <c r="H8" i="20" s="1"/>
  <c r="C8" i="20"/>
  <c r="K8" i="20" s="1"/>
  <c r="M8" i="20" s="1"/>
  <c r="B8" i="20"/>
  <c r="F9" i="6"/>
  <c r="G9" i="6"/>
  <c r="F10" i="6"/>
  <c r="H10" i="6" s="1"/>
  <c r="G10" i="6"/>
  <c r="I10" i="6" s="1"/>
  <c r="F11" i="6"/>
  <c r="G11" i="6"/>
  <c r="F12" i="6"/>
  <c r="G12" i="6"/>
  <c r="I12" i="6" s="1"/>
  <c r="F13" i="6"/>
  <c r="G13" i="6"/>
  <c r="F14" i="6"/>
  <c r="G14" i="6"/>
  <c r="I14" i="6" s="1"/>
  <c r="F15" i="6"/>
  <c r="G15" i="6"/>
  <c r="F16" i="6"/>
  <c r="G16" i="6"/>
  <c r="F17" i="6"/>
  <c r="G17" i="6"/>
  <c r="F18" i="6"/>
  <c r="H18" i="6" s="1"/>
  <c r="G18" i="6"/>
  <c r="F19" i="6"/>
  <c r="G19" i="6"/>
  <c r="I19" i="6" s="1"/>
  <c r="F20" i="6"/>
  <c r="G20" i="6"/>
  <c r="I20" i="6" s="1"/>
  <c r="F21" i="6"/>
  <c r="G21" i="6"/>
  <c r="F22" i="6"/>
  <c r="G22" i="6"/>
  <c r="I22" i="6" s="1"/>
  <c r="F23" i="6"/>
  <c r="G23" i="6"/>
  <c r="F24" i="6"/>
  <c r="G24" i="6"/>
  <c r="F25" i="6"/>
  <c r="G25" i="6"/>
  <c r="I25" i="6" s="1"/>
  <c r="F26" i="6"/>
  <c r="G26" i="6"/>
  <c r="F27" i="6"/>
  <c r="G27" i="6"/>
  <c r="F28" i="6"/>
  <c r="G28" i="6"/>
  <c r="F29" i="6"/>
  <c r="G29" i="6"/>
  <c r="F30" i="6"/>
  <c r="G30" i="6"/>
  <c r="F31" i="6"/>
  <c r="G31" i="6"/>
  <c r="I31" i="6" s="1"/>
  <c r="F32" i="6"/>
  <c r="G32" i="6"/>
  <c r="I32" i="6" s="1"/>
  <c r="F33" i="6"/>
  <c r="G33" i="6"/>
  <c r="F34" i="6"/>
  <c r="G34" i="6"/>
  <c r="I34" i="6" s="1"/>
  <c r="F35" i="6"/>
  <c r="G35" i="6"/>
  <c r="F36" i="6"/>
  <c r="G36" i="6"/>
  <c r="F37" i="6"/>
  <c r="G37" i="6"/>
  <c r="F38" i="6"/>
  <c r="G38" i="6"/>
  <c r="I38" i="6" s="1"/>
  <c r="F39" i="6"/>
  <c r="G39" i="6"/>
  <c r="F40" i="6"/>
  <c r="G40" i="6"/>
  <c r="B9" i="6"/>
  <c r="C9" i="6"/>
  <c r="B10" i="6"/>
  <c r="J10" i="6" s="1"/>
  <c r="C10" i="6"/>
  <c r="E10" i="6" s="1"/>
  <c r="B11" i="6"/>
  <c r="C11" i="6"/>
  <c r="B12" i="6"/>
  <c r="C12" i="6"/>
  <c r="B13" i="6"/>
  <c r="C13" i="6"/>
  <c r="B14" i="6"/>
  <c r="J14" i="6" s="1"/>
  <c r="C14" i="6"/>
  <c r="B15" i="6"/>
  <c r="C15" i="6"/>
  <c r="B16" i="6"/>
  <c r="J16" i="6" s="1"/>
  <c r="C16" i="6"/>
  <c r="B17" i="6"/>
  <c r="C17" i="6"/>
  <c r="B18" i="6"/>
  <c r="J18" i="6" s="1"/>
  <c r="C18" i="6"/>
  <c r="B19" i="6"/>
  <c r="C19" i="6"/>
  <c r="B20" i="6"/>
  <c r="J20" i="6" s="1"/>
  <c r="C20" i="6"/>
  <c r="B21" i="6"/>
  <c r="C21" i="6"/>
  <c r="B22" i="6"/>
  <c r="C22" i="6"/>
  <c r="B23" i="6"/>
  <c r="J23" i="6" s="1"/>
  <c r="C23" i="6"/>
  <c r="B24" i="6"/>
  <c r="J24" i="6" s="1"/>
  <c r="C24" i="6"/>
  <c r="B25" i="6"/>
  <c r="C25" i="6"/>
  <c r="B26" i="6"/>
  <c r="C26" i="6"/>
  <c r="B27" i="6"/>
  <c r="C27" i="6"/>
  <c r="B28" i="6"/>
  <c r="C28" i="6"/>
  <c r="B29" i="6"/>
  <c r="C29" i="6"/>
  <c r="B30" i="6"/>
  <c r="J30" i="6" s="1"/>
  <c r="C30" i="6"/>
  <c r="B31" i="6"/>
  <c r="C31" i="6"/>
  <c r="B32" i="6"/>
  <c r="J32" i="6" s="1"/>
  <c r="C32" i="6"/>
  <c r="B33" i="6"/>
  <c r="C33" i="6"/>
  <c r="B34" i="6"/>
  <c r="J34" i="6" s="1"/>
  <c r="C34" i="6"/>
  <c r="B35" i="6"/>
  <c r="C35" i="6"/>
  <c r="B36" i="6"/>
  <c r="J36" i="6" s="1"/>
  <c r="C36" i="6"/>
  <c r="B37" i="6"/>
  <c r="C37" i="6"/>
  <c r="B38" i="6"/>
  <c r="D38" i="6" s="1"/>
  <c r="C38" i="6"/>
  <c r="E38" i="6" s="1"/>
  <c r="B39" i="6"/>
  <c r="C39" i="6"/>
  <c r="B40" i="6"/>
  <c r="J40" i="6" s="1"/>
  <c r="C40" i="6"/>
  <c r="G8" i="6"/>
  <c r="F8" i="6"/>
  <c r="C8" i="6"/>
  <c r="E8" i="6" s="1"/>
  <c r="B8" i="6"/>
  <c r="F8" i="2"/>
  <c r="G8" i="2"/>
  <c r="F9" i="2"/>
  <c r="G9" i="2"/>
  <c r="I9" i="2" s="1"/>
  <c r="F10" i="2"/>
  <c r="G10" i="2"/>
  <c r="I10" i="2" s="1"/>
  <c r="F11" i="2"/>
  <c r="G11" i="2"/>
  <c r="I11" i="2" s="1"/>
  <c r="F12" i="2"/>
  <c r="G12" i="2"/>
  <c r="F13" i="2"/>
  <c r="H13" i="2" s="1"/>
  <c r="I13" i="2" s="1"/>
  <c r="G13" i="2"/>
  <c r="F14" i="2"/>
  <c r="G14" i="2"/>
  <c r="I14" i="2" s="1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I21" i="2" s="1"/>
  <c r="F22" i="2"/>
  <c r="G22" i="2"/>
  <c r="F23" i="2"/>
  <c r="G23" i="2"/>
  <c r="I23" i="2" s="1"/>
  <c r="F24" i="2"/>
  <c r="G24" i="2"/>
  <c r="F25" i="2"/>
  <c r="G25" i="2"/>
  <c r="F26" i="2"/>
  <c r="G26" i="2"/>
  <c r="I26" i="2" s="1"/>
  <c r="F27" i="2"/>
  <c r="G27" i="2"/>
  <c r="I27" i="2" s="1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H37" i="2" s="1"/>
  <c r="G37" i="2"/>
  <c r="F38" i="2"/>
  <c r="G38" i="2"/>
  <c r="I38" i="2" s="1"/>
  <c r="F39" i="2"/>
  <c r="G39" i="2"/>
  <c r="I39" i="2" s="1"/>
  <c r="B8" i="2"/>
  <c r="C8" i="2"/>
  <c r="B9" i="2"/>
  <c r="D9" i="2" s="1"/>
  <c r="E9" i="2" s="1"/>
  <c r="C9" i="2"/>
  <c r="B10" i="2"/>
  <c r="C10" i="2"/>
  <c r="B11" i="2"/>
  <c r="C11" i="2"/>
  <c r="B12" i="2"/>
  <c r="C12" i="2"/>
  <c r="B13" i="2"/>
  <c r="D13" i="2" s="1"/>
  <c r="E13" i="2" s="1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D35" i="2" s="1"/>
  <c r="E35" i="2" s="1"/>
  <c r="C35" i="2"/>
  <c r="B36" i="2"/>
  <c r="C36" i="2"/>
  <c r="B37" i="2"/>
  <c r="C37" i="2"/>
  <c r="B38" i="2"/>
  <c r="C38" i="2"/>
  <c r="B39" i="2"/>
  <c r="C39" i="2"/>
  <c r="G7" i="2"/>
  <c r="I7" i="2" s="1"/>
  <c r="F7" i="2"/>
  <c r="C7" i="2"/>
  <c r="B7" i="2"/>
  <c r="F8" i="19"/>
  <c r="G8" i="19"/>
  <c r="F9" i="19"/>
  <c r="G9" i="19"/>
  <c r="F10" i="19"/>
  <c r="G10" i="19"/>
  <c r="I10" i="19" s="1"/>
  <c r="F11" i="19"/>
  <c r="G11" i="19"/>
  <c r="F12" i="19"/>
  <c r="G12" i="19"/>
  <c r="F13" i="19"/>
  <c r="H13" i="19" s="1"/>
  <c r="I13" i="19" s="1"/>
  <c r="G13" i="19"/>
  <c r="F14" i="19"/>
  <c r="G14" i="19"/>
  <c r="F15" i="19"/>
  <c r="G15" i="19"/>
  <c r="F16" i="19"/>
  <c r="G16" i="19"/>
  <c r="F17" i="19"/>
  <c r="G17" i="19"/>
  <c r="F18" i="19"/>
  <c r="G18" i="19"/>
  <c r="F19" i="19"/>
  <c r="G19" i="19"/>
  <c r="F20" i="19"/>
  <c r="G20" i="19"/>
  <c r="F21" i="19"/>
  <c r="H21" i="19" s="1"/>
  <c r="I21" i="19" s="1"/>
  <c r="G21" i="19"/>
  <c r="F22" i="19"/>
  <c r="G22" i="19"/>
  <c r="F23" i="19"/>
  <c r="G23" i="19"/>
  <c r="F24" i="19"/>
  <c r="G24" i="19"/>
  <c r="F25" i="19"/>
  <c r="G25" i="19"/>
  <c r="F26" i="19"/>
  <c r="G26" i="19"/>
  <c r="F27" i="19"/>
  <c r="G27" i="19"/>
  <c r="F28" i="19"/>
  <c r="G28" i="19"/>
  <c r="F29" i="19"/>
  <c r="H29" i="19" s="1"/>
  <c r="I29" i="19" s="1"/>
  <c r="G29" i="19"/>
  <c r="F30" i="19"/>
  <c r="G30" i="19"/>
  <c r="F31" i="19"/>
  <c r="G31" i="19"/>
  <c r="F32" i="19"/>
  <c r="G32" i="19"/>
  <c r="F33" i="19"/>
  <c r="G33" i="19"/>
  <c r="F34" i="19"/>
  <c r="G34" i="19"/>
  <c r="F35" i="19"/>
  <c r="G35" i="19"/>
  <c r="F36" i="19"/>
  <c r="G36" i="19"/>
  <c r="F37" i="19"/>
  <c r="G37" i="19"/>
  <c r="F38" i="19"/>
  <c r="G38" i="19"/>
  <c r="F39" i="19"/>
  <c r="G39" i="19"/>
  <c r="B8" i="19"/>
  <c r="C8" i="19"/>
  <c r="B9" i="19"/>
  <c r="C9" i="19"/>
  <c r="B10" i="19"/>
  <c r="C10" i="19"/>
  <c r="B11" i="19"/>
  <c r="C11" i="19"/>
  <c r="B12" i="19"/>
  <c r="C12" i="19"/>
  <c r="B13" i="19"/>
  <c r="C13" i="19"/>
  <c r="B14" i="19"/>
  <c r="C14" i="19"/>
  <c r="B15" i="19"/>
  <c r="C15" i="19"/>
  <c r="B16" i="19"/>
  <c r="C16" i="19"/>
  <c r="B17" i="19"/>
  <c r="C17" i="19"/>
  <c r="B18" i="19"/>
  <c r="C18" i="19"/>
  <c r="B19" i="19"/>
  <c r="C19" i="19"/>
  <c r="B20" i="19"/>
  <c r="C20" i="19"/>
  <c r="B21" i="19"/>
  <c r="D21" i="19" s="1"/>
  <c r="E21" i="19" s="1"/>
  <c r="C21" i="19"/>
  <c r="B22" i="19"/>
  <c r="C22" i="19"/>
  <c r="B23" i="19"/>
  <c r="C23" i="19"/>
  <c r="B24" i="19"/>
  <c r="C24" i="19"/>
  <c r="B25" i="19"/>
  <c r="C25" i="19"/>
  <c r="B26" i="19"/>
  <c r="C26" i="19"/>
  <c r="B27" i="19"/>
  <c r="C27" i="19"/>
  <c r="B28" i="19"/>
  <c r="D28" i="19" s="1"/>
  <c r="E28" i="19" s="1"/>
  <c r="C28" i="19"/>
  <c r="B29" i="19"/>
  <c r="C29" i="19"/>
  <c r="B30" i="19"/>
  <c r="C30" i="19"/>
  <c r="B31" i="19"/>
  <c r="D31" i="19" s="1"/>
  <c r="E31" i="19" s="1"/>
  <c r="C31" i="19"/>
  <c r="B32" i="19"/>
  <c r="C32" i="19"/>
  <c r="B33" i="19"/>
  <c r="C33" i="19"/>
  <c r="B34" i="19"/>
  <c r="C34" i="19"/>
  <c r="B35" i="19"/>
  <c r="C35" i="19"/>
  <c r="B36" i="19"/>
  <c r="D36" i="19" s="1"/>
  <c r="E36" i="19" s="1"/>
  <c r="C36" i="19"/>
  <c r="B37" i="19"/>
  <c r="C37" i="19"/>
  <c r="B38" i="19"/>
  <c r="C38" i="19"/>
  <c r="B39" i="19"/>
  <c r="C39" i="19"/>
  <c r="E39" i="19" s="1"/>
  <c r="G7" i="19"/>
  <c r="F7" i="19"/>
  <c r="C7" i="19"/>
  <c r="B7" i="19"/>
  <c r="F8" i="18"/>
  <c r="H8" i="18" s="1"/>
  <c r="I8" i="18" s="1"/>
  <c r="G8" i="18"/>
  <c r="F9" i="18"/>
  <c r="G9" i="18"/>
  <c r="F10" i="18"/>
  <c r="H10" i="18" s="1"/>
  <c r="G10" i="18"/>
  <c r="F11" i="18"/>
  <c r="G11" i="18"/>
  <c r="F12" i="18"/>
  <c r="G12" i="18"/>
  <c r="F13" i="18"/>
  <c r="G13" i="18"/>
  <c r="F14" i="18"/>
  <c r="G14" i="18"/>
  <c r="F15" i="18"/>
  <c r="G15" i="18"/>
  <c r="F16" i="18"/>
  <c r="H16" i="18" s="1"/>
  <c r="I16" i="18" s="1"/>
  <c r="G16" i="18"/>
  <c r="F17" i="18"/>
  <c r="G17" i="18"/>
  <c r="F18" i="18"/>
  <c r="G18" i="18"/>
  <c r="F19" i="18"/>
  <c r="G19" i="18"/>
  <c r="F20" i="18"/>
  <c r="G20" i="18"/>
  <c r="F21" i="18"/>
  <c r="G21" i="18"/>
  <c r="F22" i="18"/>
  <c r="G22" i="18"/>
  <c r="F23" i="18"/>
  <c r="G23" i="18"/>
  <c r="I23" i="18" s="1"/>
  <c r="F24" i="18"/>
  <c r="G24" i="18"/>
  <c r="F25" i="18"/>
  <c r="G25" i="18"/>
  <c r="F26" i="18"/>
  <c r="G26" i="18"/>
  <c r="F27" i="18"/>
  <c r="H27" i="18" s="1"/>
  <c r="I27" i="18" s="1"/>
  <c r="G27" i="18"/>
  <c r="F28" i="18"/>
  <c r="G28" i="18"/>
  <c r="F29" i="18"/>
  <c r="G29" i="18"/>
  <c r="F30" i="18"/>
  <c r="G30" i="18"/>
  <c r="F31" i="18"/>
  <c r="G31" i="18"/>
  <c r="F32" i="18"/>
  <c r="G32" i="18"/>
  <c r="F33" i="18"/>
  <c r="G33" i="18"/>
  <c r="F34" i="18"/>
  <c r="G34" i="18"/>
  <c r="F35" i="18"/>
  <c r="G35" i="18"/>
  <c r="F36" i="18"/>
  <c r="G36" i="18"/>
  <c r="F37" i="18"/>
  <c r="G37" i="18"/>
  <c r="F38" i="18"/>
  <c r="G38" i="18"/>
  <c r="F39" i="18"/>
  <c r="G39" i="18"/>
  <c r="B8" i="18"/>
  <c r="C8" i="18"/>
  <c r="B9" i="18"/>
  <c r="C9" i="18"/>
  <c r="B10" i="18"/>
  <c r="C10" i="18"/>
  <c r="B11" i="18"/>
  <c r="C11" i="18"/>
  <c r="B12" i="18"/>
  <c r="C12" i="18"/>
  <c r="B13" i="18"/>
  <c r="C13" i="18"/>
  <c r="B14" i="18"/>
  <c r="C14" i="18"/>
  <c r="B15" i="18"/>
  <c r="C15" i="18"/>
  <c r="B16" i="18"/>
  <c r="D16" i="18" s="1"/>
  <c r="E16" i="18" s="1"/>
  <c r="C16" i="18"/>
  <c r="B17" i="18"/>
  <c r="C17" i="18"/>
  <c r="B18" i="18"/>
  <c r="C18" i="18"/>
  <c r="B19" i="18"/>
  <c r="C19" i="18"/>
  <c r="B20" i="18"/>
  <c r="C20" i="18"/>
  <c r="B21" i="18"/>
  <c r="C21" i="18"/>
  <c r="B22" i="18"/>
  <c r="C22" i="18"/>
  <c r="B23" i="18"/>
  <c r="C23" i="18"/>
  <c r="B24" i="18"/>
  <c r="C24" i="18"/>
  <c r="B25" i="18"/>
  <c r="C25" i="18"/>
  <c r="B26" i="18"/>
  <c r="C26" i="18"/>
  <c r="B27" i="18"/>
  <c r="D27" i="18" s="1"/>
  <c r="C27" i="18"/>
  <c r="B28" i="18"/>
  <c r="C28" i="18"/>
  <c r="B29" i="18"/>
  <c r="C29" i="18"/>
  <c r="B30" i="18"/>
  <c r="C30" i="18"/>
  <c r="B31" i="18"/>
  <c r="C31" i="18"/>
  <c r="B32" i="18"/>
  <c r="C32" i="18"/>
  <c r="B33" i="18"/>
  <c r="C33" i="18"/>
  <c r="B34" i="18"/>
  <c r="C34" i="18"/>
  <c r="B35" i="18"/>
  <c r="C35" i="18"/>
  <c r="B36" i="18"/>
  <c r="C36" i="18"/>
  <c r="B37" i="18"/>
  <c r="C37" i="18"/>
  <c r="B38" i="18"/>
  <c r="C38" i="18"/>
  <c r="B39" i="18"/>
  <c r="C39" i="18"/>
  <c r="G7" i="18"/>
  <c r="F7" i="18"/>
  <c r="C7" i="18"/>
  <c r="B7" i="18"/>
  <c r="F8" i="1"/>
  <c r="F9" i="1"/>
  <c r="F10" i="1"/>
  <c r="G10" i="1" s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7" i="1"/>
  <c r="E8" i="1"/>
  <c r="E9" i="1"/>
  <c r="E10" i="1"/>
  <c r="E11" i="1"/>
  <c r="E12" i="1"/>
  <c r="G12" i="1" s="1"/>
  <c r="E13" i="1"/>
  <c r="E14" i="1"/>
  <c r="E15" i="1"/>
  <c r="E16" i="1"/>
  <c r="G16" i="1" s="1"/>
  <c r="E17" i="1"/>
  <c r="E18" i="1"/>
  <c r="E19" i="1"/>
  <c r="E20" i="1"/>
  <c r="E21" i="1"/>
  <c r="E22" i="1"/>
  <c r="E23" i="1"/>
  <c r="E24" i="1"/>
  <c r="G24" i="1" s="1"/>
  <c r="E25" i="1"/>
  <c r="E26" i="1"/>
  <c r="E27" i="1"/>
  <c r="E28" i="1"/>
  <c r="G28" i="1" s="1"/>
  <c r="E29" i="1"/>
  <c r="E30" i="1"/>
  <c r="E31" i="1"/>
  <c r="E32" i="1"/>
  <c r="G32" i="1" s="1"/>
  <c r="E33" i="1"/>
  <c r="G33" i="1" s="1"/>
  <c r="E34" i="1"/>
  <c r="E35" i="1"/>
  <c r="E36" i="1"/>
  <c r="G36" i="1" s="1"/>
  <c r="E37" i="1"/>
  <c r="E38" i="1"/>
  <c r="E39" i="1"/>
  <c r="E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7" i="1"/>
  <c r="W40" i="23"/>
  <c r="W41" i="23"/>
  <c r="W42" i="23"/>
  <c r="R43" i="24"/>
  <c r="D43" i="23"/>
  <c r="A2" i="23"/>
  <c r="I11" i="12"/>
  <c r="J11" i="12" s="1"/>
  <c r="I14" i="12"/>
  <c r="J14" i="12" s="1"/>
  <c r="I15" i="12"/>
  <c r="J15" i="12" s="1"/>
  <c r="K4" i="20"/>
  <c r="J4" i="20"/>
  <c r="A2" i="20"/>
  <c r="A2" i="2"/>
  <c r="A2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K43" i="23"/>
  <c r="J43" i="23"/>
  <c r="I43" i="23"/>
  <c r="H43" i="23"/>
  <c r="G43" i="23"/>
  <c r="F43" i="23"/>
  <c r="E43" i="23"/>
  <c r="A2" i="21"/>
  <c r="A2" i="6"/>
  <c r="A2" i="3"/>
  <c r="A2" i="18"/>
  <c r="A2" i="19"/>
  <c r="E28" i="6"/>
  <c r="C4" i="24"/>
  <c r="D4" i="24" s="1"/>
  <c r="E4" i="24" s="1"/>
  <c r="F4" i="24" s="1"/>
  <c r="G4" i="24" s="1"/>
  <c r="H4" i="24" s="1"/>
  <c r="I4" i="24" s="1"/>
  <c r="J4" i="24" s="1"/>
  <c r="K4" i="24" s="1"/>
  <c r="L4" i="24" s="1"/>
  <c r="M4" i="24" s="1"/>
  <c r="N4" i="24" s="1"/>
  <c r="O4" i="24" s="1"/>
  <c r="P4" i="24" s="1"/>
  <c r="Q4" i="24" s="1"/>
  <c r="I39" i="19"/>
  <c r="I15" i="20"/>
  <c r="I29" i="6"/>
  <c r="I37" i="20"/>
  <c r="I37" i="6"/>
  <c r="K17" i="6"/>
  <c r="I15" i="6"/>
  <c r="E32" i="6"/>
  <c r="I10" i="21"/>
  <c r="E24" i="20"/>
  <c r="I8" i="6"/>
  <c r="I11" i="20"/>
  <c r="I39" i="6"/>
  <c r="I9" i="6"/>
  <c r="E11" i="6"/>
  <c r="K11" i="6"/>
  <c r="E14" i="20"/>
  <c r="I28" i="6"/>
  <c r="I36" i="2"/>
  <c r="H38" i="3"/>
  <c r="E33" i="20"/>
  <c r="K33" i="20"/>
  <c r="M33" i="20" s="1"/>
  <c r="H9" i="20"/>
  <c r="K25" i="20"/>
  <c r="M25" i="20" s="1"/>
  <c r="K16" i="20"/>
  <c r="M16" i="20" s="1"/>
  <c r="I33" i="2"/>
  <c r="E36" i="6"/>
  <c r="I11" i="6"/>
  <c r="H11" i="6"/>
  <c r="H19" i="6"/>
  <c r="J19" i="6"/>
  <c r="J17" i="6"/>
  <c r="E16" i="20"/>
  <c r="J21" i="6"/>
  <c r="I39" i="20"/>
  <c r="K26" i="6"/>
  <c r="E26" i="6"/>
  <c r="E14" i="6"/>
  <c r="E40" i="6"/>
  <c r="E24" i="6"/>
  <c r="H17" i="6"/>
  <c r="I17" i="6"/>
  <c r="E22" i="6"/>
  <c r="E22" i="20"/>
  <c r="E35" i="20"/>
  <c r="E23" i="21"/>
  <c r="D13" i="20"/>
  <c r="E13" i="20" s="1"/>
  <c r="J33" i="20"/>
  <c r="L33" i="20" s="1"/>
  <c r="E39" i="21"/>
  <c r="E13" i="6"/>
  <c r="J11" i="6"/>
  <c r="W7" i="23"/>
  <c r="E10" i="19"/>
  <c r="I37" i="2"/>
  <c r="H28" i="2"/>
  <c r="I28" i="2" s="1"/>
  <c r="I25" i="2"/>
  <c r="I33" i="6"/>
  <c r="I27" i="6"/>
  <c r="G31" i="1"/>
  <c r="K23" i="20"/>
  <c r="I23" i="20"/>
  <c r="E34" i="20"/>
  <c r="K31" i="20"/>
  <c r="M31" i="20" s="1"/>
  <c r="I35" i="2"/>
  <c r="E39" i="20"/>
  <c r="K14" i="20"/>
  <c r="M14" i="20" s="1"/>
  <c r="K34" i="20"/>
  <c r="M34" i="20" s="1"/>
  <c r="M11" i="6"/>
  <c r="I10" i="18"/>
  <c r="E15" i="6"/>
  <c r="K15" i="6"/>
  <c r="M15" i="6" s="1"/>
  <c r="H31" i="6"/>
  <c r="I11" i="21"/>
  <c r="D33" i="20"/>
  <c r="E20" i="6"/>
  <c r="J31" i="6"/>
  <c r="J39" i="6"/>
  <c r="D20" i="2"/>
  <c r="E20" i="2" s="1"/>
  <c r="D23" i="6"/>
  <c r="E23" i="6" s="1"/>
  <c r="D34" i="19"/>
  <c r="E34" i="19" s="1"/>
  <c r="D34" i="2"/>
  <c r="E34" i="2" s="1"/>
  <c r="I33" i="18"/>
  <c r="I20" i="2"/>
  <c r="K28" i="6"/>
  <c r="M28" i="6" s="1"/>
  <c r="E30" i="20"/>
  <c r="K30" i="20"/>
  <c r="I20" i="20"/>
  <c r="G25" i="1"/>
  <c r="E15" i="20"/>
  <c r="W15" i="23"/>
  <c r="D27" i="1" l="1"/>
  <c r="D23" i="1"/>
  <c r="J28" i="6"/>
  <c r="L28" i="6" s="1"/>
  <c r="D7" i="21"/>
  <c r="E7" i="21" s="1"/>
  <c r="D24" i="1"/>
  <c r="H24" i="1" s="1"/>
  <c r="I24" i="1" s="1"/>
  <c r="D12" i="1"/>
  <c r="D8" i="1"/>
  <c r="D15" i="21"/>
  <c r="H39" i="21"/>
  <c r="I39" i="21" s="1"/>
  <c r="H19" i="21"/>
  <c r="D38" i="1"/>
  <c r="J26" i="6"/>
  <c r="L26" i="6" s="1"/>
  <c r="M26" i="6" s="1"/>
  <c r="H28" i="18"/>
  <c r="I28" i="18" s="1"/>
  <c r="H22" i="18"/>
  <c r="I22" i="18" s="1"/>
  <c r="D26" i="19"/>
  <c r="E26" i="19" s="1"/>
  <c r="I25" i="3"/>
  <c r="H12" i="21"/>
  <c r="H10" i="21"/>
  <c r="H11" i="21"/>
  <c r="H9" i="21"/>
  <c r="D31" i="20"/>
  <c r="D21" i="20"/>
  <c r="E21" i="20" s="1"/>
  <c r="D17" i="20"/>
  <c r="H39" i="20"/>
  <c r="H37" i="20"/>
  <c r="H33" i="20"/>
  <c r="H31" i="20"/>
  <c r="D30" i="3"/>
  <c r="E30" i="3" s="1"/>
  <c r="D24" i="20"/>
  <c r="H11" i="20"/>
  <c r="D36" i="20"/>
  <c r="E36" i="20" s="1"/>
  <c r="E8" i="20"/>
  <c r="H21" i="21"/>
  <c r="J21" i="21" s="1"/>
  <c r="K21" i="21" s="1"/>
  <c r="H28" i="6"/>
  <c r="D8" i="20"/>
  <c r="H15" i="21"/>
  <c r="J15" i="21" s="1"/>
  <c r="K15" i="21" s="1"/>
  <c r="D38" i="3"/>
  <c r="E38" i="3" s="1"/>
  <c r="D20" i="20"/>
  <c r="E20" i="20" s="1"/>
  <c r="D32" i="6"/>
  <c r="D39" i="1"/>
  <c r="D35" i="1"/>
  <c r="H24" i="18"/>
  <c r="I24" i="18" s="1"/>
  <c r="H20" i="18"/>
  <c r="I20" i="18" s="1"/>
  <c r="H18" i="18"/>
  <c r="I18" i="18" s="1"/>
  <c r="H27" i="20"/>
  <c r="H23" i="20"/>
  <c r="H34" i="21"/>
  <c r="I34" i="21" s="1"/>
  <c r="H32" i="21"/>
  <c r="H18" i="21"/>
  <c r="I18" i="21" s="1"/>
  <c r="I19" i="21"/>
  <c r="J31" i="20"/>
  <c r="L31" i="20" s="1"/>
  <c r="K23" i="21"/>
  <c r="K8" i="6"/>
  <c r="M8" i="6" s="1"/>
  <c r="K11" i="20"/>
  <c r="M11" i="20" s="1"/>
  <c r="K20" i="6"/>
  <c r="M20" i="6" s="1"/>
  <c r="K22" i="6"/>
  <c r="M22" i="6" s="1"/>
  <c r="K38" i="6"/>
  <c r="M38" i="6" s="1"/>
  <c r="D30" i="1"/>
  <c r="D26" i="1"/>
  <c r="D26" i="18"/>
  <c r="E26" i="18" s="1"/>
  <c r="D18" i="18"/>
  <c r="E18" i="18" s="1"/>
  <c r="H32" i="18"/>
  <c r="I32" i="18" s="1"/>
  <c r="H30" i="18"/>
  <c r="I30" i="18" s="1"/>
  <c r="H22" i="2"/>
  <c r="I22" i="2" s="1"/>
  <c r="H20" i="2"/>
  <c r="H16" i="2"/>
  <c r="D35" i="6"/>
  <c r="E35" i="6" s="1"/>
  <c r="D31" i="6"/>
  <c r="D29" i="6"/>
  <c r="K23" i="6"/>
  <c r="L23" i="6" s="1"/>
  <c r="M23" i="6" s="1"/>
  <c r="D21" i="6"/>
  <c r="E21" i="6" s="1"/>
  <c r="D17" i="6"/>
  <c r="E17" i="6" s="1"/>
  <c r="H38" i="6"/>
  <c r="H34" i="6"/>
  <c r="K12" i="20"/>
  <c r="H21" i="20"/>
  <c r="H19" i="20"/>
  <c r="H17" i="20"/>
  <c r="H15" i="20"/>
  <c r="H13" i="20"/>
  <c r="D34" i="3"/>
  <c r="E34" i="3" s="1"/>
  <c r="D32" i="3"/>
  <c r="D26" i="3"/>
  <c r="E26" i="3" s="1"/>
  <c r="D22" i="3"/>
  <c r="J22" i="3" s="1"/>
  <c r="K22" i="3" s="1"/>
  <c r="H36" i="3"/>
  <c r="I36" i="3" s="1"/>
  <c r="H34" i="3"/>
  <c r="I34" i="3" s="1"/>
  <c r="H32" i="3"/>
  <c r="H30" i="3"/>
  <c r="H28" i="3"/>
  <c r="I28" i="3" s="1"/>
  <c r="D40" i="20"/>
  <c r="H14" i="6"/>
  <c r="D30" i="6"/>
  <c r="E30" i="6" s="1"/>
  <c r="H32" i="6"/>
  <c r="D31" i="1"/>
  <c r="H31" i="1" s="1"/>
  <c r="I31" i="1" s="1"/>
  <c r="D19" i="1"/>
  <c r="D15" i="1"/>
  <c r="G38" i="1"/>
  <c r="G30" i="1"/>
  <c r="G40" i="1"/>
  <c r="E15" i="21"/>
  <c r="K10" i="6"/>
  <c r="M10" i="6" s="1"/>
  <c r="H31" i="21"/>
  <c r="J31" i="21" s="1"/>
  <c r="K31" i="21" s="1"/>
  <c r="D31" i="18"/>
  <c r="E31" i="18" s="1"/>
  <c r="D29" i="18"/>
  <c r="E29" i="18" s="1"/>
  <c r="D25" i="18"/>
  <c r="E25" i="18" s="1"/>
  <c r="D21" i="18"/>
  <c r="E21" i="18" s="1"/>
  <c r="D19" i="18"/>
  <c r="E19" i="18" s="1"/>
  <c r="H35" i="18"/>
  <c r="I35" i="18" s="1"/>
  <c r="H33" i="18"/>
  <c r="H29" i="18"/>
  <c r="I29" i="18" s="1"/>
  <c r="K36" i="6"/>
  <c r="M36" i="6" s="1"/>
  <c r="K32" i="6"/>
  <c r="L32" i="6" s="1"/>
  <c r="H40" i="6"/>
  <c r="H37" i="6"/>
  <c r="J35" i="6"/>
  <c r="H33" i="6"/>
  <c r="H29" i="6"/>
  <c r="H27" i="6"/>
  <c r="K15" i="20"/>
  <c r="M15" i="20" s="1"/>
  <c r="K13" i="20"/>
  <c r="K9" i="20"/>
  <c r="D37" i="3"/>
  <c r="E37" i="3" s="1"/>
  <c r="D35" i="3"/>
  <c r="E35" i="3" s="1"/>
  <c r="D31" i="3"/>
  <c r="E31" i="3" s="1"/>
  <c r="D19" i="3"/>
  <c r="E19" i="3" s="1"/>
  <c r="G23" i="1"/>
  <c r="H23" i="1" s="1"/>
  <c r="I23" i="1" s="1"/>
  <c r="D7" i="18"/>
  <c r="E7" i="18" s="1"/>
  <c r="E27" i="18"/>
  <c r="D30" i="19"/>
  <c r="E30" i="19" s="1"/>
  <c r="D18" i="19"/>
  <c r="E18" i="19" s="1"/>
  <c r="D16" i="19"/>
  <c r="E16" i="19" s="1"/>
  <c r="D12" i="19"/>
  <c r="E12" i="19" s="1"/>
  <c r="D10" i="19"/>
  <c r="D8" i="19"/>
  <c r="E8" i="19" s="1"/>
  <c r="H38" i="19"/>
  <c r="I38" i="19" s="1"/>
  <c r="H36" i="19"/>
  <c r="I36" i="19" s="1"/>
  <c r="H32" i="19"/>
  <c r="I32" i="19" s="1"/>
  <c r="H30" i="19"/>
  <c r="I30" i="19" s="1"/>
  <c r="H28" i="19"/>
  <c r="I28" i="19" s="1"/>
  <c r="H22" i="19"/>
  <c r="I22" i="19" s="1"/>
  <c r="H20" i="19"/>
  <c r="I20" i="19" s="1"/>
  <c r="H18" i="19"/>
  <c r="I18" i="19" s="1"/>
  <c r="H12" i="19"/>
  <c r="I12" i="19" s="1"/>
  <c r="H8" i="19"/>
  <c r="I8" i="19" s="1"/>
  <c r="D38" i="2"/>
  <c r="E38" i="2" s="1"/>
  <c r="D36" i="2"/>
  <c r="E36" i="2" s="1"/>
  <c r="D32" i="2"/>
  <c r="E32" i="2" s="1"/>
  <c r="D30" i="2"/>
  <c r="E30" i="2" s="1"/>
  <c r="D28" i="2"/>
  <c r="E28" i="2" s="1"/>
  <c r="D26" i="2"/>
  <c r="E26" i="2" s="1"/>
  <c r="D24" i="2"/>
  <c r="E24" i="2" s="1"/>
  <c r="D22" i="2"/>
  <c r="E22" i="2" s="1"/>
  <c r="D18" i="2"/>
  <c r="E18" i="2" s="1"/>
  <c r="D14" i="2"/>
  <c r="E14" i="2" s="1"/>
  <c r="D10" i="2"/>
  <c r="E10" i="2" s="1"/>
  <c r="D8" i="2"/>
  <c r="E8" i="2" s="1"/>
  <c r="K28" i="20"/>
  <c r="M28" i="20" s="1"/>
  <c r="K26" i="20"/>
  <c r="H23" i="21"/>
  <c r="J23" i="21" s="1"/>
  <c r="D15" i="6"/>
  <c r="D13" i="6"/>
  <c r="D11" i="6"/>
  <c r="H22" i="6"/>
  <c r="H20" i="6"/>
  <c r="H9" i="6"/>
  <c r="D28" i="20"/>
  <c r="D26" i="20"/>
  <c r="E26" i="20" s="1"/>
  <c r="D22" i="20"/>
  <c r="H7" i="18"/>
  <c r="I7" i="18" s="1"/>
  <c r="D37" i="19"/>
  <c r="E37" i="19" s="1"/>
  <c r="D35" i="19"/>
  <c r="E35" i="19" s="1"/>
  <c r="D29" i="19"/>
  <c r="E29" i="19" s="1"/>
  <c r="D27" i="19"/>
  <c r="E27" i="19" s="1"/>
  <c r="D23" i="19"/>
  <c r="E23" i="19" s="1"/>
  <c r="H35" i="19"/>
  <c r="I35" i="19" s="1"/>
  <c r="H31" i="19"/>
  <c r="I31" i="19" s="1"/>
  <c r="H27" i="19"/>
  <c r="I27" i="19" s="1"/>
  <c r="H23" i="19"/>
  <c r="I23" i="19" s="1"/>
  <c r="H19" i="19"/>
  <c r="I19" i="19" s="1"/>
  <c r="D37" i="2"/>
  <c r="E37" i="2" s="1"/>
  <c r="D33" i="2"/>
  <c r="E33" i="2" s="1"/>
  <c r="D29" i="2"/>
  <c r="E29" i="2" s="1"/>
  <c r="D23" i="2"/>
  <c r="E23" i="2" s="1"/>
  <c r="D11" i="2"/>
  <c r="E11" i="2" s="1"/>
  <c r="H39" i="2"/>
  <c r="H35" i="2"/>
  <c r="H33" i="2"/>
  <c r="H31" i="2"/>
  <c r="I31" i="2" s="1"/>
  <c r="H29" i="2"/>
  <c r="I29" i="2" s="1"/>
  <c r="H25" i="2"/>
  <c r="D12" i="6"/>
  <c r="E12" i="6" s="1"/>
  <c r="D10" i="6"/>
  <c r="D37" i="20"/>
  <c r="E37" i="20" s="1"/>
  <c r="D35" i="20"/>
  <c r="D15" i="20"/>
  <c r="J33" i="3"/>
  <c r="K33" i="3" s="1"/>
  <c r="J25" i="3"/>
  <c r="K25" i="3" s="1"/>
  <c r="H21" i="3"/>
  <c r="J21" i="3" s="1"/>
  <c r="K21" i="3" s="1"/>
  <c r="J38" i="6"/>
  <c r="L38" i="6" s="1"/>
  <c r="D18" i="6"/>
  <c r="E18" i="6" s="1"/>
  <c r="J35" i="20"/>
  <c r="D21" i="1"/>
  <c r="H17" i="2"/>
  <c r="I17" i="2" s="1"/>
  <c r="H15" i="3"/>
  <c r="I15" i="3" s="1"/>
  <c r="D12" i="3"/>
  <c r="E12" i="3" s="1"/>
  <c r="J14" i="20"/>
  <c r="L14" i="20" s="1"/>
  <c r="I24" i="2"/>
  <c r="H24" i="2"/>
  <c r="D39" i="6"/>
  <c r="K39" i="6"/>
  <c r="M39" i="6" s="1"/>
  <c r="E39" i="6"/>
  <c r="D33" i="6"/>
  <c r="E33" i="6" s="1"/>
  <c r="K33" i="6"/>
  <c r="E27" i="6"/>
  <c r="D27" i="6"/>
  <c r="K27" i="6"/>
  <c r="M27" i="6" s="1"/>
  <c r="D23" i="18"/>
  <c r="E23" i="18" s="1"/>
  <c r="C40" i="18"/>
  <c r="H19" i="12" s="1"/>
  <c r="I39" i="18"/>
  <c r="H39" i="18"/>
  <c r="G40" i="18"/>
  <c r="H20" i="12" s="1"/>
  <c r="E39" i="18"/>
  <c r="D39" i="18"/>
  <c r="I16" i="2"/>
  <c r="D16" i="6"/>
  <c r="E16" i="6" s="1"/>
  <c r="G35" i="1"/>
  <c r="G27" i="1"/>
  <c r="H12" i="1"/>
  <c r="I12" i="1" s="1"/>
  <c r="H40" i="20"/>
  <c r="K40" i="20"/>
  <c r="L40" i="20" s="1"/>
  <c r="I40" i="20"/>
  <c r="H38" i="20"/>
  <c r="I38" i="20"/>
  <c r="I24" i="20"/>
  <c r="K24" i="20"/>
  <c r="L24" i="20" s="1"/>
  <c r="I22" i="20"/>
  <c r="K22" i="20"/>
  <c r="M22" i="20" s="1"/>
  <c r="H22" i="20"/>
  <c r="F42" i="20"/>
  <c r="G32" i="12" s="1"/>
  <c r="H26" i="3"/>
  <c r="I26" i="3"/>
  <c r="H8" i="2"/>
  <c r="I8" i="2"/>
  <c r="D25" i="6"/>
  <c r="K25" i="6"/>
  <c r="M25" i="6" s="1"/>
  <c r="E25" i="6"/>
  <c r="C41" i="21"/>
  <c r="H39" i="12" s="1"/>
  <c r="D8" i="21"/>
  <c r="E8" i="21" s="1"/>
  <c r="D35" i="18"/>
  <c r="E35" i="18" s="1"/>
  <c r="K19" i="6"/>
  <c r="D33" i="18"/>
  <c r="E33" i="18" s="1"/>
  <c r="H18" i="2"/>
  <c r="I18" i="2" s="1"/>
  <c r="E10" i="21"/>
  <c r="D37" i="18"/>
  <c r="E37" i="18" s="1"/>
  <c r="G11" i="1"/>
  <c r="H23" i="6"/>
  <c r="I23" i="6"/>
  <c r="K18" i="6"/>
  <c r="I18" i="6"/>
  <c r="D16" i="20"/>
  <c r="J16" i="20"/>
  <c r="L16" i="20" s="1"/>
  <c r="G19" i="1"/>
  <c r="D17" i="18"/>
  <c r="E17" i="18" s="1"/>
  <c r="D15" i="18"/>
  <c r="E15" i="18" s="1"/>
  <c r="D13" i="18"/>
  <c r="E13" i="18" s="1"/>
  <c r="D11" i="18"/>
  <c r="E11" i="18" s="1"/>
  <c r="D9" i="18"/>
  <c r="E9" i="18" s="1"/>
  <c r="D7" i="2"/>
  <c r="E7" i="2" s="1"/>
  <c r="H14" i="2"/>
  <c r="J37" i="6"/>
  <c r="J33" i="6"/>
  <c r="J29" i="6"/>
  <c r="J25" i="6"/>
  <c r="H26" i="6"/>
  <c r="I26" i="6" s="1"/>
  <c r="H34" i="20"/>
  <c r="K18" i="20"/>
  <c r="L17" i="6"/>
  <c r="M17" i="6" s="1"/>
  <c r="D22" i="1"/>
  <c r="D18" i="1"/>
  <c r="J17" i="20"/>
  <c r="J15" i="20"/>
  <c r="L15" i="20" s="1"/>
  <c r="K37" i="20"/>
  <c r="L37" i="20" s="1"/>
  <c r="M37" i="20" s="1"/>
  <c r="U48" i="23"/>
  <c r="G21" i="1"/>
  <c r="G20" i="1"/>
  <c r="H26" i="18"/>
  <c r="I26" i="18" s="1"/>
  <c r="H14" i="18"/>
  <c r="I14" i="18" s="1"/>
  <c r="H12" i="18"/>
  <c r="I12" i="18" s="1"/>
  <c r="H7" i="19"/>
  <c r="I7" i="19" s="1"/>
  <c r="D38" i="19"/>
  <c r="E38" i="19" s="1"/>
  <c r="D32" i="19"/>
  <c r="E32" i="19" s="1"/>
  <c r="D24" i="19"/>
  <c r="E24" i="19" s="1"/>
  <c r="D22" i="19"/>
  <c r="E22" i="19" s="1"/>
  <c r="D20" i="19"/>
  <c r="E20" i="19" s="1"/>
  <c r="D16" i="2"/>
  <c r="E16" i="2" s="1"/>
  <c r="H11" i="2"/>
  <c r="H9" i="2"/>
  <c r="D8" i="6"/>
  <c r="L36" i="6"/>
  <c r="D28" i="6"/>
  <c r="D24" i="6"/>
  <c r="D22" i="6"/>
  <c r="D9" i="6"/>
  <c r="E9" i="6" s="1"/>
  <c r="K9" i="6"/>
  <c r="K38" i="20"/>
  <c r="M38" i="20" s="1"/>
  <c r="J13" i="20"/>
  <c r="J9" i="20"/>
  <c r="D36" i="3"/>
  <c r="E36" i="3" s="1"/>
  <c r="D29" i="3"/>
  <c r="E29" i="3" s="1"/>
  <c r="D27" i="3"/>
  <c r="D23" i="3"/>
  <c r="E23" i="3" s="1"/>
  <c r="D13" i="3"/>
  <c r="E13" i="3" s="1"/>
  <c r="D9" i="3"/>
  <c r="J9" i="3" s="1"/>
  <c r="K9" i="3" s="1"/>
  <c r="H20" i="3"/>
  <c r="I20" i="3" s="1"/>
  <c r="H16" i="3"/>
  <c r="I16" i="3" s="1"/>
  <c r="H14" i="3"/>
  <c r="I14" i="3" s="1"/>
  <c r="D30" i="21"/>
  <c r="E30" i="21" s="1"/>
  <c r="D13" i="21"/>
  <c r="E13" i="21" s="1"/>
  <c r="D11" i="21"/>
  <c r="E11" i="21" s="1"/>
  <c r="D9" i="21"/>
  <c r="E9" i="21" s="1"/>
  <c r="H37" i="21"/>
  <c r="H35" i="21"/>
  <c r="J35" i="21" s="1"/>
  <c r="K35" i="21" s="1"/>
  <c r="H29" i="21"/>
  <c r="J29" i="21" s="1"/>
  <c r="K29" i="21" s="1"/>
  <c r="H27" i="21"/>
  <c r="H25" i="21"/>
  <c r="J25" i="21" s="1"/>
  <c r="K25" i="21" s="1"/>
  <c r="H17" i="21"/>
  <c r="J17" i="21" s="1"/>
  <c r="K17" i="21" s="1"/>
  <c r="H13" i="21"/>
  <c r="I13" i="21" s="1"/>
  <c r="D40" i="1"/>
  <c r="I23" i="3"/>
  <c r="H26" i="2"/>
  <c r="H23" i="2"/>
  <c r="H21" i="2"/>
  <c r="E29" i="20"/>
  <c r="K29" i="20"/>
  <c r="M29" i="20" s="1"/>
  <c r="K21" i="20"/>
  <c r="K17" i="20"/>
  <c r="M17" i="20" s="1"/>
  <c r="E17" i="20"/>
  <c r="D12" i="20"/>
  <c r="E12" i="20" s="1"/>
  <c r="H12" i="20"/>
  <c r="I12" i="20"/>
  <c r="I28" i="21"/>
  <c r="H28" i="21"/>
  <c r="J28" i="21" s="1"/>
  <c r="K28" i="21" s="1"/>
  <c r="I24" i="21"/>
  <c r="H24" i="21"/>
  <c r="H36" i="21"/>
  <c r="I36" i="21" s="1"/>
  <c r="T43" i="24"/>
  <c r="S46" i="24" s="1"/>
  <c r="I32" i="21"/>
  <c r="H16" i="21"/>
  <c r="K10" i="3"/>
  <c r="K19" i="20"/>
  <c r="G37" i="1"/>
  <c r="G13" i="1"/>
  <c r="D38" i="18"/>
  <c r="E38" i="18" s="1"/>
  <c r="D36" i="18"/>
  <c r="E36" i="18" s="1"/>
  <c r="D34" i="18"/>
  <c r="E34" i="18" s="1"/>
  <c r="D32" i="18"/>
  <c r="E32" i="18" s="1"/>
  <c r="D30" i="18"/>
  <c r="E30" i="18" s="1"/>
  <c r="D28" i="18"/>
  <c r="E28" i="18" s="1"/>
  <c r="H27" i="2"/>
  <c r="L18" i="6"/>
  <c r="M18" i="6" s="1"/>
  <c r="K16" i="6"/>
  <c r="L16" i="6" s="1"/>
  <c r="M16" i="6" s="1"/>
  <c r="K14" i="6"/>
  <c r="M14" i="6" s="1"/>
  <c r="K12" i="6"/>
  <c r="H35" i="6"/>
  <c r="I35" i="6"/>
  <c r="E38" i="20"/>
  <c r="D29" i="20"/>
  <c r="I35" i="20"/>
  <c r="K35" i="20"/>
  <c r="L35" i="20" s="1"/>
  <c r="H35" i="20"/>
  <c r="H29" i="20"/>
  <c r="I29" i="20"/>
  <c r="I25" i="20"/>
  <c r="H25" i="20"/>
  <c r="I21" i="6"/>
  <c r="H21" i="6"/>
  <c r="G41" i="3"/>
  <c r="H36" i="12" s="1"/>
  <c r="C42" i="20"/>
  <c r="H30" i="12" s="1"/>
  <c r="I32" i="3"/>
  <c r="L19" i="20"/>
  <c r="K21" i="6"/>
  <c r="D10" i="20"/>
  <c r="H26" i="21"/>
  <c r="J26" i="21" s="1"/>
  <c r="K26" i="21" s="1"/>
  <c r="G29" i="1"/>
  <c r="G9" i="1"/>
  <c r="G39" i="1"/>
  <c r="H39" i="1" s="1"/>
  <c r="I39" i="1" s="1"/>
  <c r="H7" i="2"/>
  <c r="I32" i="2"/>
  <c r="H32" i="2"/>
  <c r="I30" i="2"/>
  <c r="H30" i="2"/>
  <c r="K35" i="6"/>
  <c r="K29" i="6"/>
  <c r="E29" i="6"/>
  <c r="I16" i="6"/>
  <c r="H16" i="6"/>
  <c r="K36" i="20"/>
  <c r="H7" i="21"/>
  <c r="I7" i="21" s="1"/>
  <c r="D22" i="21"/>
  <c r="E22" i="21" s="1"/>
  <c r="L11" i="6"/>
  <c r="G8" i="1"/>
  <c r="H8" i="1" s="1"/>
  <c r="I8" i="1" s="1"/>
  <c r="G15" i="1"/>
  <c r="H15" i="1" s="1"/>
  <c r="I15" i="1" s="1"/>
  <c r="D14" i="18"/>
  <c r="E14" i="18" s="1"/>
  <c r="H31" i="18"/>
  <c r="I31" i="18" s="1"/>
  <c r="H23" i="18"/>
  <c r="H21" i="18"/>
  <c r="I21" i="18" s="1"/>
  <c r="H19" i="18"/>
  <c r="I19" i="18" s="1"/>
  <c r="H17" i="18"/>
  <c r="I17" i="18" s="1"/>
  <c r="H11" i="18"/>
  <c r="I11" i="18" s="1"/>
  <c r="H9" i="18"/>
  <c r="I9" i="18" s="1"/>
  <c r="C40" i="19"/>
  <c r="H21" i="12" s="1"/>
  <c r="H38" i="2"/>
  <c r="H34" i="2"/>
  <c r="I34" i="2" s="1"/>
  <c r="H10" i="2"/>
  <c r="D19" i="6"/>
  <c r="E19" i="6" s="1"/>
  <c r="H25" i="6"/>
  <c r="H12" i="6"/>
  <c r="D38" i="20"/>
  <c r="L34" i="20"/>
  <c r="L23" i="20"/>
  <c r="M23" i="20" s="1"/>
  <c r="D19" i="20"/>
  <c r="E19" i="20" s="1"/>
  <c r="D28" i="3"/>
  <c r="D20" i="3"/>
  <c r="J20" i="3" s="1"/>
  <c r="K20" i="3" s="1"/>
  <c r="D14" i="3"/>
  <c r="E14" i="3" s="1"/>
  <c r="D10" i="3"/>
  <c r="J10" i="3" s="1"/>
  <c r="D8" i="3"/>
  <c r="E8" i="3" s="1"/>
  <c r="H23" i="3"/>
  <c r="H19" i="3"/>
  <c r="H13" i="3"/>
  <c r="I13" i="3" s="1"/>
  <c r="D16" i="21"/>
  <c r="D12" i="21"/>
  <c r="H30" i="21"/>
  <c r="H22" i="21"/>
  <c r="I22" i="21" s="1"/>
  <c r="H14" i="21"/>
  <c r="G17" i="1"/>
  <c r="G26" i="1"/>
  <c r="G22" i="1"/>
  <c r="G18" i="1"/>
  <c r="H38" i="18"/>
  <c r="I38" i="18" s="1"/>
  <c r="H36" i="18"/>
  <c r="I36" i="18" s="1"/>
  <c r="H34" i="18"/>
  <c r="I34" i="18" s="1"/>
  <c r="D39" i="19"/>
  <c r="D25" i="19"/>
  <c r="E25" i="19" s="1"/>
  <c r="D19" i="19"/>
  <c r="E19" i="19" s="1"/>
  <c r="D13" i="19"/>
  <c r="E13" i="19" s="1"/>
  <c r="D11" i="19"/>
  <c r="E11" i="19" s="1"/>
  <c r="D9" i="19"/>
  <c r="E9" i="19" s="1"/>
  <c r="H39" i="19"/>
  <c r="H37" i="19"/>
  <c r="I37" i="19" s="1"/>
  <c r="H15" i="19"/>
  <c r="I15" i="19" s="1"/>
  <c r="D39" i="2"/>
  <c r="E39" i="2" s="1"/>
  <c r="D31" i="2"/>
  <c r="E31" i="2" s="1"/>
  <c r="L39" i="20"/>
  <c r="K20" i="20"/>
  <c r="L20" i="20" s="1"/>
  <c r="M20" i="20" s="1"/>
  <c r="E38" i="21"/>
  <c r="D24" i="3"/>
  <c r="D27" i="21"/>
  <c r="D18" i="21"/>
  <c r="E18" i="21" s="1"/>
  <c r="H33" i="21"/>
  <c r="H20" i="21"/>
  <c r="J20" i="21" s="1"/>
  <c r="K20" i="21" s="1"/>
  <c r="J36" i="21"/>
  <c r="K36" i="21" s="1"/>
  <c r="H38" i="21"/>
  <c r="J38" i="21" s="1"/>
  <c r="K38" i="21" s="1"/>
  <c r="D20" i="6"/>
  <c r="D23" i="20"/>
  <c r="E23" i="20" s="1"/>
  <c r="D37" i="1"/>
  <c r="H37" i="1" s="1"/>
  <c r="I37" i="1" s="1"/>
  <c r="D33" i="1"/>
  <c r="H33" i="1" s="1"/>
  <c r="I33" i="1" s="1"/>
  <c r="D25" i="1"/>
  <c r="H25" i="1" s="1"/>
  <c r="I25" i="1" s="1"/>
  <c r="D17" i="1"/>
  <c r="H37" i="18"/>
  <c r="I37" i="18" s="1"/>
  <c r="D17" i="19"/>
  <c r="E17" i="19" s="1"/>
  <c r="H25" i="19"/>
  <c r="I25" i="19" s="1"/>
  <c r="D19" i="2"/>
  <c r="E19" i="2" s="1"/>
  <c r="D17" i="2"/>
  <c r="E17" i="2" s="1"/>
  <c r="D39" i="20"/>
  <c r="D34" i="1"/>
  <c r="D36" i="1"/>
  <c r="H36" i="1" s="1"/>
  <c r="I36" i="1" s="1"/>
  <c r="D32" i="1"/>
  <c r="H32" i="1" s="1"/>
  <c r="I32" i="1" s="1"/>
  <c r="D28" i="1"/>
  <c r="H28" i="1" s="1"/>
  <c r="I28" i="1" s="1"/>
  <c r="J27" i="6"/>
  <c r="L27" i="6" s="1"/>
  <c r="J30" i="20"/>
  <c r="L30" i="20" s="1"/>
  <c r="J28" i="20"/>
  <c r="L28" i="20" s="1"/>
  <c r="J21" i="20"/>
  <c r="J38" i="20"/>
  <c r="L38" i="20" s="1"/>
  <c r="H27" i="1"/>
  <c r="I27" i="1" s="1"/>
  <c r="J22" i="6"/>
  <c r="D16" i="1"/>
  <c r="H16" i="1" s="1"/>
  <c r="I16" i="1" s="1"/>
  <c r="B41" i="1"/>
  <c r="J15" i="6"/>
  <c r="L15" i="6" s="1"/>
  <c r="F41" i="3"/>
  <c r="G36" i="12" s="1"/>
  <c r="D10" i="21"/>
  <c r="B41" i="21"/>
  <c r="G39" i="12" s="1"/>
  <c r="I39" i="12" s="1"/>
  <c r="J39" i="12" s="1"/>
  <c r="H11" i="3"/>
  <c r="I11" i="3" s="1"/>
  <c r="J13" i="6"/>
  <c r="D11" i="1"/>
  <c r="F40" i="19"/>
  <c r="G22" i="12" s="1"/>
  <c r="B41" i="2"/>
  <c r="G25" i="12" s="1"/>
  <c r="D13" i="1"/>
  <c r="B40" i="19"/>
  <c r="G21" i="12" s="1"/>
  <c r="D7" i="1"/>
  <c r="D14" i="1"/>
  <c r="D10" i="1"/>
  <c r="H10" i="1" s="1"/>
  <c r="J12" i="6"/>
  <c r="J12" i="20"/>
  <c r="C41" i="1"/>
  <c r="H15" i="6"/>
  <c r="F40" i="18"/>
  <c r="G20" i="12" s="1"/>
  <c r="D7" i="19"/>
  <c r="E7" i="19" s="1"/>
  <c r="J9" i="6"/>
  <c r="D9" i="20"/>
  <c r="E9" i="20" s="1"/>
  <c r="F41" i="2"/>
  <c r="G27" i="12" s="1"/>
  <c r="F42" i="6"/>
  <c r="G31" i="12" s="1"/>
  <c r="H12" i="3"/>
  <c r="I12" i="3" s="1"/>
  <c r="D9" i="1"/>
  <c r="H9" i="1" s="1"/>
  <c r="I9" i="1" s="1"/>
  <c r="B40" i="18"/>
  <c r="G19" i="12" s="1"/>
  <c r="J8" i="20"/>
  <c r="L8" i="20" s="1"/>
  <c r="E32" i="3"/>
  <c r="B41" i="3"/>
  <c r="G35" i="12" s="1"/>
  <c r="D32" i="20"/>
  <c r="J32" i="20"/>
  <c r="J11" i="20"/>
  <c r="D11" i="20"/>
  <c r="J8" i="6"/>
  <c r="D20" i="1"/>
  <c r="D34" i="6"/>
  <c r="D29" i="1"/>
  <c r="E35" i="21"/>
  <c r="D26" i="6"/>
  <c r="D34" i="20"/>
  <c r="D14" i="20"/>
  <c r="H15" i="18"/>
  <c r="I15" i="18" s="1"/>
  <c r="H8" i="6"/>
  <c r="D36" i="6"/>
  <c r="J26" i="20"/>
  <c r="L26" i="20" s="1"/>
  <c r="M26" i="20" s="1"/>
  <c r="B42" i="6"/>
  <c r="G29" i="12" s="1"/>
  <c r="E21" i="3"/>
  <c r="V43" i="23"/>
  <c r="D22" i="18"/>
  <c r="E22" i="18" s="1"/>
  <c r="B42" i="20"/>
  <c r="G30" i="12" s="1"/>
  <c r="I30" i="12" s="1"/>
  <c r="J30" i="12" s="1"/>
  <c r="F41" i="21"/>
  <c r="G40" i="12" s="1"/>
  <c r="H25" i="18"/>
  <c r="I25" i="18" s="1"/>
  <c r="L25" i="20"/>
  <c r="H17" i="19"/>
  <c r="I17" i="19" s="1"/>
  <c r="D24" i="18"/>
  <c r="E24" i="18" s="1"/>
  <c r="D20" i="18"/>
  <c r="E20" i="18" s="1"/>
  <c r="D8" i="18"/>
  <c r="E8" i="18" s="1"/>
  <c r="D33" i="19"/>
  <c r="E33" i="19" s="1"/>
  <c r="D14" i="19"/>
  <c r="E14" i="19" s="1"/>
  <c r="H24" i="19"/>
  <c r="I24" i="19" s="1"/>
  <c r="H9" i="19"/>
  <c r="I9" i="19" s="1"/>
  <c r="D40" i="6"/>
  <c r="H39" i="6"/>
  <c r="H7" i="3"/>
  <c r="I7" i="3" s="1"/>
  <c r="D18" i="3"/>
  <c r="D16" i="3"/>
  <c r="E16" i="3" s="1"/>
  <c r="H35" i="3"/>
  <c r="D39" i="21"/>
  <c r="D37" i="21"/>
  <c r="E37" i="21" s="1"/>
  <c r="D27" i="2"/>
  <c r="E27" i="2" s="1"/>
  <c r="D25" i="2"/>
  <c r="E25" i="2" s="1"/>
  <c r="D12" i="2"/>
  <c r="E12" i="2" s="1"/>
  <c r="H36" i="2"/>
  <c r="H19" i="2"/>
  <c r="I19" i="2" s="1"/>
  <c r="D14" i="6"/>
  <c r="D7" i="3"/>
  <c r="E7" i="3" s="1"/>
  <c r="H17" i="3"/>
  <c r="J17" i="3" s="1"/>
  <c r="K17" i="3" s="1"/>
  <c r="D14" i="21"/>
  <c r="H8" i="21"/>
  <c r="I16" i="12"/>
  <c r="J16" i="12" s="1"/>
  <c r="I10" i="1"/>
  <c r="H13" i="18"/>
  <c r="I13" i="18" s="1"/>
  <c r="H33" i="19"/>
  <c r="I33" i="19" s="1"/>
  <c r="H16" i="19"/>
  <c r="I16" i="19" s="1"/>
  <c r="H14" i="19"/>
  <c r="I14" i="19" s="1"/>
  <c r="E37" i="6"/>
  <c r="C42" i="6"/>
  <c r="H29" i="12" s="1"/>
  <c r="K37" i="6"/>
  <c r="H30" i="6"/>
  <c r="I30" i="6"/>
  <c r="K30" i="6"/>
  <c r="I24" i="6"/>
  <c r="K24" i="6"/>
  <c r="H13" i="6"/>
  <c r="I13" i="6"/>
  <c r="K13" i="6"/>
  <c r="E27" i="20"/>
  <c r="D27" i="20"/>
  <c r="K27" i="20"/>
  <c r="M30" i="20"/>
  <c r="J19" i="21"/>
  <c r="K19" i="21" s="1"/>
  <c r="M24" i="20"/>
  <c r="H10" i="19"/>
  <c r="G42" i="6"/>
  <c r="H31" i="12" s="1"/>
  <c r="G14" i="1"/>
  <c r="E41" i="1"/>
  <c r="F41" i="1"/>
  <c r="G7" i="1"/>
  <c r="D32" i="21"/>
  <c r="J32" i="21" s="1"/>
  <c r="K32" i="21" s="1"/>
  <c r="E11" i="3"/>
  <c r="D15" i="2"/>
  <c r="E15" i="2" s="1"/>
  <c r="C41" i="2"/>
  <c r="H25" i="12" s="1"/>
  <c r="G41" i="2"/>
  <c r="H27" i="12" s="1"/>
  <c r="H15" i="2"/>
  <c r="K40" i="6"/>
  <c r="I40" i="6"/>
  <c r="L18" i="20"/>
  <c r="M18" i="20"/>
  <c r="H24" i="6"/>
  <c r="D21" i="2"/>
  <c r="E21" i="2" s="1"/>
  <c r="D15" i="19"/>
  <c r="G40" i="19"/>
  <c r="H22" i="12" s="1"/>
  <c r="I15" i="2"/>
  <c r="D37" i="6"/>
  <c r="D18" i="20"/>
  <c r="E18" i="20"/>
  <c r="I32" i="20"/>
  <c r="H32" i="20"/>
  <c r="K32" i="20"/>
  <c r="I30" i="20"/>
  <c r="H30" i="20"/>
  <c r="I28" i="20"/>
  <c r="H28" i="20"/>
  <c r="H26" i="20"/>
  <c r="I26" i="20" s="1"/>
  <c r="G42" i="20"/>
  <c r="H32" i="12" s="1"/>
  <c r="D39" i="3"/>
  <c r="C41" i="3"/>
  <c r="H35" i="12" s="1"/>
  <c r="D12" i="18"/>
  <c r="E12" i="18" s="1"/>
  <c r="D10" i="18"/>
  <c r="E10" i="18"/>
  <c r="H34" i="19"/>
  <c r="I34" i="19" s="1"/>
  <c r="H26" i="19"/>
  <c r="I26" i="19" s="1"/>
  <c r="H11" i="19"/>
  <c r="I11" i="19" s="1"/>
  <c r="K31" i="6"/>
  <c r="E31" i="6"/>
  <c r="I36" i="6"/>
  <c r="H36" i="6"/>
  <c r="D25" i="20"/>
  <c r="E25" i="20"/>
  <c r="H18" i="20"/>
  <c r="I18" i="20"/>
  <c r="H8" i="3"/>
  <c r="I8" i="3" s="1"/>
  <c r="D33" i="21"/>
  <c r="E31" i="21"/>
  <c r="D24" i="21"/>
  <c r="G34" i="1"/>
  <c r="H12" i="2"/>
  <c r="I12" i="2"/>
  <c r="E34" i="6"/>
  <c r="K34" i="6"/>
  <c r="H10" i="20"/>
  <c r="K10" i="20"/>
  <c r="I10" i="20"/>
  <c r="G41" i="21"/>
  <c r="H40" i="12" s="1"/>
  <c r="H14" i="20"/>
  <c r="I8" i="21"/>
  <c r="T4" i="24"/>
  <c r="S4" i="24" s="1"/>
  <c r="R4" i="24"/>
  <c r="C4" i="18"/>
  <c r="G4" i="18" s="1"/>
  <c r="C4" i="19" s="1"/>
  <c r="F4" i="18"/>
  <c r="B4" i="19" s="1"/>
  <c r="F4" i="1"/>
  <c r="G13" i="12" l="1"/>
  <c r="G17" i="12" s="1"/>
  <c r="L35" i="6"/>
  <c r="M35" i="6" s="1"/>
  <c r="H38" i="1"/>
  <c r="I38" i="1" s="1"/>
  <c r="J31" i="3"/>
  <c r="K31" i="3" s="1"/>
  <c r="J28" i="3"/>
  <c r="K28" i="3" s="1"/>
  <c r="J39" i="21"/>
  <c r="K39" i="21" s="1"/>
  <c r="J12" i="21"/>
  <c r="K12" i="21" s="1"/>
  <c r="H26" i="1"/>
  <c r="I26" i="1" s="1"/>
  <c r="I21" i="3"/>
  <c r="E9" i="3"/>
  <c r="J34" i="21"/>
  <c r="K34" i="21" s="1"/>
  <c r="H19" i="1"/>
  <c r="I19" i="1" s="1"/>
  <c r="J30" i="3"/>
  <c r="K30" i="3" s="1"/>
  <c r="I20" i="12"/>
  <c r="J20" i="12" s="1"/>
  <c r="J10" i="21"/>
  <c r="H40" i="1"/>
  <c r="I40" i="1" s="1"/>
  <c r="I20" i="21"/>
  <c r="M19" i="20"/>
  <c r="M35" i="20"/>
  <c r="J37" i="3"/>
  <c r="K37" i="3" s="1"/>
  <c r="J38" i="3"/>
  <c r="K38" i="3" s="1"/>
  <c r="I17" i="21"/>
  <c r="E22" i="3"/>
  <c r="I35" i="21"/>
  <c r="J30" i="21"/>
  <c r="K30" i="21" s="1"/>
  <c r="H30" i="1"/>
  <c r="I30" i="1" s="1"/>
  <c r="J32" i="3"/>
  <c r="K32" i="3" s="1"/>
  <c r="J34" i="3"/>
  <c r="K34" i="3" s="1"/>
  <c r="J15" i="3"/>
  <c r="K15" i="3" s="1"/>
  <c r="J29" i="3"/>
  <c r="K29" i="3" s="1"/>
  <c r="I30" i="3"/>
  <c r="H11" i="1"/>
  <c r="I11" i="1" s="1"/>
  <c r="L21" i="20"/>
  <c r="M21" i="20" s="1"/>
  <c r="H35" i="1"/>
  <c r="I35" i="1" s="1"/>
  <c r="L22" i="6"/>
  <c r="J18" i="21"/>
  <c r="K18" i="21" s="1"/>
  <c r="J19" i="3"/>
  <c r="K19" i="3" s="1"/>
  <c r="L9" i="20"/>
  <c r="M9" i="20" s="1"/>
  <c r="E20" i="3"/>
  <c r="J26" i="3"/>
  <c r="K26" i="3" s="1"/>
  <c r="L12" i="20"/>
  <c r="M12" i="20" s="1"/>
  <c r="J27" i="21"/>
  <c r="K27" i="21" s="1"/>
  <c r="L25" i="6"/>
  <c r="M32" i="6"/>
  <c r="J36" i="3"/>
  <c r="K36" i="3" s="1"/>
  <c r="I19" i="12"/>
  <c r="J19" i="12" s="1"/>
  <c r="J16" i="21"/>
  <c r="K16" i="21" s="1"/>
  <c r="L13" i="20"/>
  <c r="M13" i="20" s="1"/>
  <c r="L20" i="6"/>
  <c r="L39" i="6"/>
  <c r="H22" i="1"/>
  <c r="I22" i="1" s="1"/>
  <c r="L10" i="6"/>
  <c r="J37" i="21"/>
  <c r="K37" i="21" s="1"/>
  <c r="J22" i="21"/>
  <c r="K22" i="21" s="1"/>
  <c r="H18" i="1"/>
  <c r="I18" i="1" s="1"/>
  <c r="H21" i="1"/>
  <c r="I21" i="1" s="1"/>
  <c r="J14" i="3"/>
  <c r="K14" i="3" s="1"/>
  <c r="G41" i="12"/>
  <c r="J11" i="21"/>
  <c r="K11" i="21" s="1"/>
  <c r="J7" i="21"/>
  <c r="K7" i="21" s="1"/>
  <c r="J11" i="3"/>
  <c r="K11" i="3" s="1"/>
  <c r="J12" i="3"/>
  <c r="K12" i="3" s="1"/>
  <c r="E16" i="21"/>
  <c r="M40" i="20"/>
  <c r="L22" i="20"/>
  <c r="H20" i="1"/>
  <c r="I20" i="1" s="1"/>
  <c r="J16" i="3"/>
  <c r="K16" i="3" s="1"/>
  <c r="I21" i="12"/>
  <c r="J21" i="12" s="1"/>
  <c r="J13" i="21"/>
  <c r="K13" i="21" s="1"/>
  <c r="H17" i="1"/>
  <c r="I17" i="1" s="1"/>
  <c r="J27" i="3"/>
  <c r="K27" i="3" s="1"/>
  <c r="E27" i="3"/>
  <c r="J9" i="21"/>
  <c r="K9" i="21" s="1"/>
  <c r="J13" i="3"/>
  <c r="K13" i="3" s="1"/>
  <c r="I36" i="12"/>
  <c r="J36" i="12" s="1"/>
  <c r="L29" i="20"/>
  <c r="E28" i="3"/>
  <c r="G37" i="12"/>
  <c r="L9" i="6"/>
  <c r="M9" i="6" s="1"/>
  <c r="J23" i="3"/>
  <c r="K23" i="3" s="1"/>
  <c r="L14" i="6"/>
  <c r="L33" i="6"/>
  <c r="M33" i="6" s="1"/>
  <c r="L19" i="6"/>
  <c r="M19" i="6" s="1"/>
  <c r="E27" i="21"/>
  <c r="I17" i="3"/>
  <c r="L21" i="6"/>
  <c r="M21" i="6" s="1"/>
  <c r="H41" i="21"/>
  <c r="I41" i="21" s="1"/>
  <c r="L12" i="6"/>
  <c r="M12" i="6" s="1"/>
  <c r="L29" i="6"/>
  <c r="M29" i="6"/>
  <c r="I19" i="3"/>
  <c r="L17" i="20"/>
  <c r="H29" i="1"/>
  <c r="I29" i="1" s="1"/>
  <c r="H13" i="1"/>
  <c r="I13" i="1" s="1"/>
  <c r="L36" i="20"/>
  <c r="M36" i="20" s="1"/>
  <c r="E12" i="21"/>
  <c r="J33" i="21"/>
  <c r="K33" i="21" s="1"/>
  <c r="J24" i="3"/>
  <c r="K24" i="3" s="1"/>
  <c r="E24" i="3"/>
  <c r="H41" i="2"/>
  <c r="I41" i="2" s="1"/>
  <c r="I13" i="12"/>
  <c r="J13" i="12" s="1"/>
  <c r="J7" i="3"/>
  <c r="K7" i="3" s="1"/>
  <c r="D40" i="18"/>
  <c r="E40" i="18" s="1"/>
  <c r="G33" i="12"/>
  <c r="D40" i="19"/>
  <c r="E40" i="19" s="1"/>
  <c r="G23" i="12"/>
  <c r="J18" i="3"/>
  <c r="K18" i="3" s="1"/>
  <c r="E18" i="3"/>
  <c r="E32" i="21"/>
  <c r="D42" i="6"/>
  <c r="E42" i="6" s="1"/>
  <c r="H40" i="18"/>
  <c r="I40" i="18" s="1"/>
  <c r="I35" i="3"/>
  <c r="J35" i="3"/>
  <c r="K35" i="3" s="1"/>
  <c r="V44" i="23"/>
  <c r="W43" i="23"/>
  <c r="J8" i="21"/>
  <c r="K8" i="21" s="1"/>
  <c r="D41" i="1"/>
  <c r="J14" i="21"/>
  <c r="K14" i="21" s="1"/>
  <c r="E14" i="21"/>
  <c r="L8" i="6"/>
  <c r="J42" i="6"/>
  <c r="L11" i="20"/>
  <c r="J42" i="20"/>
  <c r="H34" i="1"/>
  <c r="I34" i="1" s="1"/>
  <c r="I27" i="12"/>
  <c r="J27" i="12" s="1"/>
  <c r="L30" i="6"/>
  <c r="M30" i="6" s="1"/>
  <c r="L10" i="20"/>
  <c r="M10" i="20"/>
  <c r="K42" i="20"/>
  <c r="J24" i="21"/>
  <c r="K24" i="21" s="1"/>
  <c r="D41" i="21"/>
  <c r="E41" i="21" s="1"/>
  <c r="E33" i="21"/>
  <c r="M32" i="20"/>
  <c r="L32" i="20"/>
  <c r="D42" i="20"/>
  <c r="E42" i="20" s="1"/>
  <c r="I25" i="12"/>
  <c r="J25" i="12" s="1"/>
  <c r="H14" i="1"/>
  <c r="I14" i="1" s="1"/>
  <c r="I31" i="12"/>
  <c r="J31" i="12" s="1"/>
  <c r="H42" i="6"/>
  <c r="I42" i="6" s="1"/>
  <c r="I22" i="12"/>
  <c r="J22" i="12" s="1"/>
  <c r="M40" i="6"/>
  <c r="L40" i="6"/>
  <c r="M27" i="20"/>
  <c r="L27" i="20"/>
  <c r="H33" i="12"/>
  <c r="I29" i="12"/>
  <c r="J29" i="12" s="1"/>
  <c r="H42" i="20"/>
  <c r="I42" i="20" s="1"/>
  <c r="E24" i="21"/>
  <c r="H37" i="12"/>
  <c r="I35" i="12"/>
  <c r="J35" i="12" s="1"/>
  <c r="H7" i="1"/>
  <c r="G41" i="1"/>
  <c r="N17" i="12" s="1"/>
  <c r="M24" i="6"/>
  <c r="L24" i="6"/>
  <c r="H23" i="12"/>
  <c r="I40" i="12"/>
  <c r="J40" i="12" s="1"/>
  <c r="M34" i="6"/>
  <c r="L34" i="6"/>
  <c r="J8" i="3"/>
  <c r="K8" i="3" s="1"/>
  <c r="H41" i="3"/>
  <c r="I41" i="3" s="1"/>
  <c r="M31" i="6"/>
  <c r="L31" i="6"/>
  <c r="E39" i="3"/>
  <c r="J39" i="3"/>
  <c r="K39" i="3" s="1"/>
  <c r="I32" i="12"/>
  <c r="J32" i="12" s="1"/>
  <c r="E15" i="19"/>
  <c r="D41" i="2"/>
  <c r="E41" i="2" s="1"/>
  <c r="H40" i="19"/>
  <c r="I40" i="19" s="1"/>
  <c r="M13" i="6"/>
  <c r="K42" i="6"/>
  <c r="L13" i="6"/>
  <c r="L37" i="6"/>
  <c r="M37" i="6"/>
  <c r="D41" i="3"/>
  <c r="E41" i="3" s="1"/>
  <c r="H41" i="12"/>
  <c r="B4" i="2"/>
  <c r="F4" i="2" s="1"/>
  <c r="B4" i="21"/>
  <c r="D4" i="23" s="1"/>
  <c r="E4" i="23" s="1"/>
  <c r="F4" i="23" s="1"/>
  <c r="G4" i="23" s="1"/>
  <c r="H4" i="23" s="1"/>
  <c r="I4" i="23" s="1"/>
  <c r="J4" i="23" s="1"/>
  <c r="K4" i="23" s="1"/>
  <c r="L4" i="23" s="1"/>
  <c r="M4" i="23" s="1"/>
  <c r="N4" i="23" s="1"/>
  <c r="O4" i="23" s="1"/>
  <c r="P4" i="23" s="1"/>
  <c r="Q4" i="23" s="1"/>
  <c r="R4" i="23" s="1"/>
  <c r="S4" i="23" s="1"/>
  <c r="T4" i="23" s="1"/>
  <c r="U4" i="23" s="1"/>
  <c r="V4" i="23" s="1"/>
  <c r="F4" i="19"/>
  <c r="C4" i="2"/>
  <c r="G4" i="2" s="1"/>
  <c r="G4" i="19"/>
  <c r="C4" i="21"/>
  <c r="L17" i="12" l="1"/>
  <c r="I37" i="12"/>
  <c r="J37" i="12" s="1"/>
  <c r="H41" i="1"/>
  <c r="I41" i="1" s="1"/>
  <c r="I17" i="12"/>
  <c r="J17" i="12" s="1"/>
  <c r="G43" i="12"/>
  <c r="L43" i="12" s="1"/>
  <c r="J41" i="21"/>
  <c r="K41" i="21" s="1"/>
  <c r="I33" i="12"/>
  <c r="J33" i="12" s="1"/>
  <c r="I7" i="1"/>
  <c r="L42" i="20"/>
  <c r="M42" i="20" s="1"/>
  <c r="H43" i="12"/>
  <c r="I23" i="12"/>
  <c r="J23" i="12" s="1"/>
  <c r="J41" i="3"/>
  <c r="K41" i="3" s="1"/>
  <c r="I41" i="12"/>
  <c r="J41" i="12" s="1"/>
  <c r="L42" i="6"/>
  <c r="M42" i="6" s="1"/>
  <c r="G4" i="6"/>
  <c r="C4" i="20"/>
  <c r="G4" i="20" s="1"/>
  <c r="B4" i="20"/>
  <c r="F4" i="20" s="1"/>
  <c r="F4" i="6"/>
  <c r="I43" i="12" l="1"/>
  <c r="J43" i="12" s="1"/>
  <c r="N43" i="12"/>
  <c r="F4" i="3"/>
  <c r="F4" i="21"/>
  <c r="G4" i="21"/>
  <c r="G4" i="3"/>
</calcChain>
</file>

<file path=xl/sharedStrings.xml><?xml version="1.0" encoding="utf-8"?>
<sst xmlns="http://schemas.openxmlformats.org/spreadsheetml/2006/main" count="626" uniqueCount="183">
  <si>
    <t>Easter</t>
  </si>
  <si>
    <t>Pentecost</t>
  </si>
  <si>
    <t>Thanksgiving</t>
  </si>
  <si>
    <t>Christmas</t>
  </si>
  <si>
    <t>Arizona</t>
  </si>
  <si>
    <t>N. California / Nevada</t>
  </si>
  <si>
    <t>Canada</t>
  </si>
  <si>
    <t>Capital Area</t>
  </si>
  <si>
    <t>Florida</t>
  </si>
  <si>
    <t>Georgia</t>
  </si>
  <si>
    <t>Illinois - Wisconsin</t>
  </si>
  <si>
    <t>Indiana</t>
  </si>
  <si>
    <t>Kansas</t>
  </si>
  <si>
    <t>Kentucky</t>
  </si>
  <si>
    <t>Michigan</t>
  </si>
  <si>
    <t>Mid-America</t>
  </si>
  <si>
    <t>Montana</t>
  </si>
  <si>
    <t>Nebraska</t>
  </si>
  <si>
    <t>North Carolina</t>
  </si>
  <si>
    <t>Northeastern</t>
  </si>
  <si>
    <t>Northwest</t>
  </si>
  <si>
    <t>Ohio</t>
  </si>
  <si>
    <t>Oklahoma</t>
  </si>
  <si>
    <t>Pacific Southwest</t>
  </si>
  <si>
    <t>Pennsylvania</t>
  </si>
  <si>
    <t>South Carolina</t>
  </si>
  <si>
    <t>Southwest</t>
  </si>
  <si>
    <t>Tennessee</t>
  </si>
  <si>
    <t>Upper Midwest</t>
  </si>
  <si>
    <t>Virginia</t>
  </si>
  <si>
    <t>West Virginia</t>
  </si>
  <si>
    <t>Totals</t>
  </si>
  <si>
    <t>Kansas City, Greater</t>
  </si>
  <si>
    <t>Great River</t>
  </si>
  <si>
    <t>Increase</t>
  </si>
  <si>
    <t>(Decrease)</t>
  </si>
  <si>
    <t>Percentage</t>
  </si>
  <si>
    <t>Change</t>
  </si>
  <si>
    <t>General Miscellaneous</t>
  </si>
  <si>
    <t>Blessing Box</t>
  </si>
  <si>
    <t>Desig Operating</t>
  </si>
  <si>
    <t>Desig District</t>
  </si>
  <si>
    <t>Campaign</t>
  </si>
  <si>
    <t>Capital Campaign</t>
  </si>
  <si>
    <t>Reconciliation</t>
  </si>
  <si>
    <t>Capital</t>
  </si>
  <si>
    <t>Total</t>
  </si>
  <si>
    <t>Disciples Mission Fund</t>
  </si>
  <si>
    <t>Total Disciples Mission Fund</t>
  </si>
  <si>
    <t>Youth</t>
  </si>
  <si>
    <t>Designated Operating</t>
  </si>
  <si>
    <t>Designated District</t>
  </si>
  <si>
    <t>Regional Capital Program</t>
  </si>
  <si>
    <t>Designated Capital</t>
  </si>
  <si>
    <t>Designated Capital Campaign</t>
  </si>
  <si>
    <t>Total Capital</t>
  </si>
  <si>
    <t>Week of Compassion</t>
  </si>
  <si>
    <t>Designated Week of Compassion</t>
  </si>
  <si>
    <t>Total Week of Compassion</t>
  </si>
  <si>
    <t>Designated Reconciliation</t>
  </si>
  <si>
    <t>Total Reconciliation</t>
  </si>
  <si>
    <t>Amount</t>
  </si>
  <si>
    <t>GRAND TOTAL</t>
  </si>
  <si>
    <t>Alabama - NW Florida</t>
  </si>
  <si>
    <t>Central Rocky Mountain</t>
  </si>
  <si>
    <t>Total Special Days</t>
  </si>
  <si>
    <t>Undesignated</t>
  </si>
  <si>
    <t>Programs</t>
  </si>
  <si>
    <t>Designated</t>
  </si>
  <si>
    <t>Disciples M Fund</t>
  </si>
  <si>
    <t>Reg Capital Prog</t>
  </si>
  <si>
    <t>Desig Capital</t>
  </si>
  <si>
    <t>Desig Cap Camp</t>
  </si>
  <si>
    <t>WOC</t>
  </si>
  <si>
    <t>Desig WOC</t>
  </si>
  <si>
    <t>Desig Recon</t>
  </si>
  <si>
    <t>Total Computed</t>
  </si>
  <si>
    <t>Total Input</t>
  </si>
  <si>
    <t>Blessing Boxes</t>
  </si>
  <si>
    <t>Greater Kansas City</t>
  </si>
  <si>
    <t>change month above ALONG with month on next tab</t>
  </si>
  <si>
    <t xml:space="preserve"> </t>
  </si>
  <si>
    <t xml:space="preserve">*Distributions credited to specific congregations or regions appear in the Disciples Mission Fund giving from </t>
  </si>
  <si>
    <t>congregations and individuals.</t>
  </si>
  <si>
    <t>Congregations</t>
  </si>
  <si>
    <t>Church Schools</t>
  </si>
  <si>
    <t>Individuals</t>
  </si>
  <si>
    <t>HIDE LINE</t>
  </si>
  <si>
    <t>Foundation</t>
  </si>
  <si>
    <t>50% of Blessing Box contributions are allocated first to International Disciples Women's Ministries and then the remaining 50% are allocated using the Disciples Mission Fund allocations.  The Blessing Box gifts listed above include the portion allocated to IDWM.</t>
  </si>
  <si>
    <t>**</t>
  </si>
  <si>
    <t>**check this number to total of CTS monthly summary</t>
  </si>
  <si>
    <t xml:space="preserve"> without the foundation column </t>
  </si>
  <si>
    <t>Region #</t>
  </si>
  <si>
    <t xml:space="preserve">Disciples Women </t>
  </si>
  <si>
    <t>Prior</t>
  </si>
  <si>
    <t>Month's</t>
  </si>
  <si>
    <t>Christian Church Fdtn Endowment Funds*</t>
  </si>
  <si>
    <t>copied prior month's%</t>
  </si>
  <si>
    <t>2012 Total</t>
  </si>
  <si>
    <t>1</t>
  </si>
  <si>
    <t>2</t>
  </si>
  <si>
    <t>4</t>
  </si>
  <si>
    <t>6</t>
  </si>
  <si>
    <t>7</t>
  </si>
  <si>
    <t>8</t>
  </si>
  <si>
    <t>9</t>
  </si>
  <si>
    <t>37</t>
  </si>
  <si>
    <t>38</t>
  </si>
  <si>
    <t>11</t>
  </si>
  <si>
    <t>12</t>
  </si>
  <si>
    <t>13</t>
  </si>
  <si>
    <t>14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</si>
  <si>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</si>
  <si>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</si>
  <si>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</si>
  <si>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</si>
  <si>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</si>
  <si>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</si>
  <si>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</si>
  <si>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</si>
  <si>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</si>
  <si>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</si>
  <si>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</si>
  <si>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</si>
  <si>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</si>
  <si>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</si>
  <si>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</si>
  <si>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</si>
  <si>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</si>
  <si>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</si>
  <si>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</si>
  <si>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5</t>
  </si>
  <si>
    <t>Rounding</t>
  </si>
  <si>
    <t>Comparative Statement of Outreach Offerings</t>
  </si>
  <si>
    <t>Christian Church (Disciples of Christ)</t>
  </si>
  <si>
    <t>2013 Total</t>
  </si>
  <si>
    <t>Inc</t>
  </si>
  <si>
    <t>(Dec)</t>
  </si>
  <si>
    <t>General Misc</t>
  </si>
  <si>
    <t>Central Rocky Mtn</t>
  </si>
  <si>
    <t>N. California/Nevada</t>
  </si>
  <si>
    <t>CCF Endowmnt Fds</t>
  </si>
  <si>
    <t>Alabama-NW Florida</t>
  </si>
  <si>
    <t>DMF</t>
  </si>
  <si>
    <t>%</t>
  </si>
  <si>
    <t>Des Oper</t>
  </si>
  <si>
    <t>Des District</t>
  </si>
  <si>
    <t>Des Capital</t>
  </si>
  <si>
    <t>of Comp</t>
  </si>
  <si>
    <t>Des WoC</t>
  </si>
  <si>
    <t>Des Rec</t>
  </si>
  <si>
    <t>checked this number to total contributions from</t>
  </si>
  <si>
    <t>contributions summary sheet from CTS</t>
  </si>
  <si>
    <t>needs to be ZERO rounding</t>
  </si>
  <si>
    <t>if less than $20 ok</t>
  </si>
  <si>
    <t xml:space="preserve">Easter supports the General Ministries of the church. </t>
  </si>
  <si>
    <t>Pentecost supports New Church ministries - 50/50 between Hope Partnership for Missional Transformation &amp; the Region.</t>
  </si>
  <si>
    <t>Thanksgiving supports Disciples higher education institutions.</t>
  </si>
  <si>
    <t>Christmas supports the Regional Ministries.</t>
  </si>
  <si>
    <t>enter yellow box numbers with</t>
  </si>
  <si>
    <t>decimals</t>
  </si>
  <si>
    <t>Total 2015</t>
  </si>
  <si>
    <t>2015 Regional</t>
  </si>
  <si>
    <t>2015 Week</t>
  </si>
  <si>
    <t>Oregon/SW Idaho</t>
  </si>
  <si>
    <t xml:space="preserve">Comparative Statement of 2016 and 2015 Disciples Mission Fund </t>
  </si>
  <si>
    <t>Total 2016</t>
  </si>
  <si>
    <t xml:space="preserve">Comparative Statement of 2016 &amp; 2015 Easter &amp; Pentecost Special Day Offerings </t>
  </si>
  <si>
    <t xml:space="preserve">Comparative Statement of 2016 &amp; 2015 Thanksgiving &amp; Christmas Special Day Offerings </t>
  </si>
  <si>
    <t xml:space="preserve">Comparative Statement of 2016 &amp; 2015 Designated Operating &amp; Designated District </t>
  </si>
  <si>
    <t>Comparative Statement of 2016 &amp; 2015 Undesignated Capital Contributions</t>
  </si>
  <si>
    <t>2016 Regional</t>
  </si>
  <si>
    <t>Comparative Statement of 2016 &amp; 2015 Designated Capital Contributions</t>
  </si>
  <si>
    <t>Week of Compassion Comparative Statement for 2016 &amp; 2015</t>
  </si>
  <si>
    <t>2016 Week</t>
  </si>
  <si>
    <t>Reconciliation Comparative Statement for 2016 &amp; 2015</t>
  </si>
  <si>
    <t>Input for Comparative Statement for 2015</t>
  </si>
  <si>
    <t>Input for Comparative Statement for 2016</t>
  </si>
  <si>
    <t>copy over 2015 tab AND update yellow boxes prior yr</t>
  </si>
  <si>
    <t>Year-to-Date through April, 2016 and 2015</t>
  </si>
  <si>
    <t>d</t>
  </si>
  <si>
    <t>Through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</si>
</sst>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0_);\-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9"/>
      <color indexed="8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theme="9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" fillId="0" borderId="0"/>
    <xf numFmtId="0" fontId="10" fillId="0" borderId="0"/>
    <xf numFmtId="0" fontId="15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3" fontId="0" fillId="0" borderId="2" xfId="0" applyNumberFormat="1" applyBorder="1"/>
    <xf numFmtId="0" fontId="0" fillId="0" borderId="0" xfId="0" applyBorder="1"/>
    <xf numFmtId="10" fontId="3" fillId="0" borderId="0" xfId="7" applyNumberFormat="1" applyBorder="1"/>
    <xf numFmtId="43" fontId="0" fillId="0" borderId="0" xfId="1" applyFont="1"/>
    <xf numFmtId="43" fontId="0" fillId="0" borderId="0" xfId="0" applyNumberFormat="1"/>
    <xf numFmtId="0" fontId="0" fillId="0" borderId="0" xfId="0" applyFill="1"/>
    <xf numFmtId="164" fontId="0" fillId="0" borderId="0" xfId="1" applyNumberFormat="1" applyFont="1"/>
    <xf numFmtId="164" fontId="0" fillId="0" borderId="2" xfId="1" applyNumberFormat="1" applyFont="1" applyBorder="1"/>
    <xf numFmtId="164" fontId="0" fillId="0" borderId="0" xfId="0" applyNumberFormat="1"/>
    <xf numFmtId="164" fontId="0" fillId="0" borderId="0" xfId="1" applyNumberFormat="1" applyFont="1" applyFill="1"/>
    <xf numFmtId="164" fontId="0" fillId="0" borderId="3" xfId="1" applyNumberFormat="1" applyFont="1" applyFill="1" applyBorder="1"/>
    <xf numFmtId="164" fontId="0" fillId="0" borderId="0" xfId="1" applyNumberFormat="1" applyFont="1" applyFill="1" applyBorder="1"/>
    <xf numFmtId="164" fontId="0" fillId="0" borderId="2" xfId="1" applyNumberFormat="1" applyFont="1" applyFill="1" applyBorder="1"/>
    <xf numFmtId="164" fontId="0" fillId="0" borderId="0" xfId="0" applyNumberFormat="1" applyFill="1"/>
    <xf numFmtId="43" fontId="3" fillId="2" borderId="1" xfId="1" applyNumberFormat="1" applyFill="1" applyBorder="1"/>
    <xf numFmtId="0" fontId="0" fillId="2" borderId="0" xfId="0" applyFill="1"/>
    <xf numFmtId="0" fontId="0" fillId="2" borderId="0" xfId="0" quotePrefix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/>
    <xf numFmtId="43" fontId="0" fillId="2" borderId="1" xfId="0" applyNumberFormat="1" applyFill="1" applyBorder="1"/>
    <xf numFmtId="43" fontId="0" fillId="2" borderId="2" xfId="0" applyNumberFormat="1" applyFill="1" applyBorder="1"/>
    <xf numFmtId="43" fontId="0" fillId="2" borderId="0" xfId="0" applyNumberFormat="1" applyFill="1"/>
    <xf numFmtId="0" fontId="6" fillId="2" borderId="0" xfId="0" applyFont="1" applyFill="1"/>
    <xf numFmtId="0" fontId="0" fillId="0" borderId="4" xfId="0" applyBorder="1" applyAlignment="1">
      <alignment horizontal="center"/>
    </xf>
    <xf numFmtId="0" fontId="0" fillId="0" borderId="4" xfId="0" applyBorder="1"/>
    <xf numFmtId="0" fontId="8" fillId="0" borderId="0" xfId="0" applyFont="1"/>
    <xf numFmtId="164" fontId="0" fillId="3" borderId="0" xfId="1" applyNumberFormat="1" applyFont="1" applyFill="1"/>
    <xf numFmtId="164" fontId="0" fillId="3" borderId="0" xfId="1" applyNumberFormat="1" applyFont="1" applyFill="1" applyBorder="1"/>
    <xf numFmtId="43" fontId="3" fillId="0" borderId="0" xfId="1" applyBorder="1"/>
    <xf numFmtId="43" fontId="3" fillId="0" borderId="0" xfId="7" applyNumberFormat="1" applyBorder="1"/>
    <xf numFmtId="0" fontId="0" fillId="0" borderId="5" xfId="0" applyBorder="1"/>
    <xf numFmtId="41" fontId="0" fillId="0" borderId="0" xfId="0" applyNumberFormat="1" applyBorder="1"/>
    <xf numFmtId="164" fontId="0" fillId="2" borderId="3" xfId="1" applyNumberFormat="1" applyFont="1" applyFill="1" applyBorder="1"/>
    <xf numFmtId="0" fontId="9" fillId="2" borderId="0" xfId="0" applyFont="1" applyFill="1"/>
    <xf numFmtId="0" fontId="0" fillId="0" borderId="0" xfId="0" applyFill="1" applyAlignment="1">
      <alignment horizontal="center"/>
    </xf>
    <xf numFmtId="0" fontId="0" fillId="0" borderId="1" xfId="0" applyFill="1" applyBorder="1"/>
    <xf numFmtId="43" fontId="0" fillId="0" borderId="2" xfId="0" applyNumberFormat="1" applyFill="1" applyBorder="1"/>
    <xf numFmtId="43" fontId="0" fillId="0" borderId="0" xfId="0" applyNumberFormat="1" applyFill="1"/>
    <xf numFmtId="41" fontId="0" fillId="0" borderId="0" xfId="0" applyNumberFormat="1" applyFill="1" applyBorder="1"/>
    <xf numFmtId="0" fontId="7" fillId="5" borderId="0" xfId="0" applyFont="1" applyFill="1"/>
    <xf numFmtId="0" fontId="10" fillId="0" borderId="0" xfId="0" applyFont="1"/>
    <xf numFmtId="43" fontId="18" fillId="0" borderId="0" xfId="0" applyNumberFormat="1" applyFont="1"/>
    <xf numFmtId="0" fontId="0" fillId="6" borderId="0" xfId="0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43" fontId="10" fillId="0" borderId="0" xfId="0" applyNumberFormat="1" applyFont="1"/>
    <xf numFmtId="0" fontId="12" fillId="0" borderId="0" xfId="4" applyFont="1" applyAlignment="1">
      <alignment vertical="center"/>
    </xf>
    <xf numFmtId="166" fontId="13" fillId="0" borderId="0" xfId="4" applyNumberFormat="1" applyFont="1" applyAlignment="1">
      <alignment vertical="center"/>
    </xf>
    <xf numFmtId="0" fontId="9" fillId="6" borderId="0" xfId="0" applyFont="1" applyFill="1"/>
    <xf numFmtId="164" fontId="10" fillId="0" borderId="2" xfId="1" applyNumberFormat="1" applyFont="1" applyFill="1" applyBorder="1"/>
    <xf numFmtId="164" fontId="10" fillId="0" borderId="0" xfId="1" applyNumberFormat="1" applyFont="1" applyFill="1"/>
    <xf numFmtId="164" fontId="10" fillId="0" borderId="0" xfId="1" applyNumberFormat="1" applyFont="1" applyFill="1" applyBorder="1"/>
    <xf numFmtId="43" fontId="19" fillId="0" borderId="0" xfId="1" applyFont="1"/>
    <xf numFmtId="43" fontId="10" fillId="0" borderId="0" xfId="1" applyFont="1"/>
    <xf numFmtId="43" fontId="19" fillId="0" borderId="0" xfId="1" applyFont="1" applyAlignment="1">
      <alignment horizontal="right"/>
    </xf>
    <xf numFmtId="43" fontId="19" fillId="0" borderId="1" xfId="1" applyNumberFormat="1" applyFont="1" applyFill="1" applyBorder="1"/>
    <xf numFmtId="0" fontId="19" fillId="0" borderId="0" xfId="0" applyFont="1"/>
    <xf numFmtId="0" fontId="19" fillId="0" borderId="0" xfId="0" applyFont="1" applyAlignment="1">
      <alignment horizontal="center"/>
    </xf>
    <xf numFmtId="43" fontId="19" fillId="0" borderId="1" xfId="1" applyNumberFormat="1" applyFont="1" applyBorder="1"/>
    <xf numFmtId="43" fontId="19" fillId="0" borderId="0" xfId="0" applyNumberFormat="1" applyFont="1"/>
    <xf numFmtId="164" fontId="3" fillId="0" borderId="1" xfId="1" applyNumberFormat="1" applyBorder="1"/>
    <xf numFmtId="164" fontId="3" fillId="0" borderId="6" xfId="1" applyNumberFormat="1" applyBorder="1"/>
    <xf numFmtId="164" fontId="3" fillId="0" borderId="1" xfId="1" applyNumberFormat="1" applyFill="1" applyBorder="1"/>
    <xf numFmtId="164" fontId="5" fillId="0" borderId="2" xfId="0" applyNumberFormat="1" applyFont="1" applyBorder="1"/>
    <xf numFmtId="164" fontId="5" fillId="0" borderId="7" xfId="0" applyNumberFormat="1" applyFont="1" applyBorder="1"/>
    <xf numFmtId="165" fontId="3" fillId="0" borderId="1" xfId="7" applyNumberFormat="1" applyBorder="1"/>
    <xf numFmtId="165" fontId="5" fillId="0" borderId="2" xfId="7" applyNumberFormat="1" applyFont="1" applyBorder="1"/>
    <xf numFmtId="164" fontId="3" fillId="0" borderId="6" xfId="1" applyNumberFormat="1" applyFont="1" applyBorder="1"/>
    <xf numFmtId="164" fontId="0" fillId="0" borderId="2" xfId="0" applyNumberFormat="1" applyBorder="1"/>
    <xf numFmtId="164" fontId="0" fillId="0" borderId="4" xfId="0" applyNumberFormat="1" applyBorder="1"/>
    <xf numFmtId="164" fontId="0" fillId="0" borderId="7" xfId="0" applyNumberFormat="1" applyBorder="1"/>
    <xf numFmtId="165" fontId="0" fillId="0" borderId="0" xfId="0" applyNumberFormat="1"/>
    <xf numFmtId="165" fontId="3" fillId="0" borderId="2" xfId="7" applyNumberFormat="1" applyBorder="1"/>
    <xf numFmtId="165" fontId="0" fillId="0" borderId="8" xfId="7" applyNumberFormat="1" applyFont="1" applyBorder="1"/>
    <xf numFmtId="165" fontId="3" fillId="0" borderId="8" xfId="7" applyNumberFormat="1" applyBorder="1"/>
    <xf numFmtId="165" fontId="3" fillId="0" borderId="0" xfId="7" applyNumberFormat="1" applyBorder="1"/>
    <xf numFmtId="165" fontId="0" fillId="0" borderId="0" xfId="7" applyNumberFormat="1" applyFont="1" applyFill="1"/>
    <xf numFmtId="165" fontId="0" fillId="0" borderId="2" xfId="7" applyNumberFormat="1" applyFont="1" applyFill="1" applyBorder="1"/>
    <xf numFmtId="165" fontId="0" fillId="0" borderId="3" xfId="7" applyNumberFormat="1" applyFont="1" applyFill="1" applyBorder="1"/>
    <xf numFmtId="165" fontId="0" fillId="0" borderId="0" xfId="7" applyNumberFormat="1" applyFont="1" applyFill="1" applyBorder="1"/>
    <xf numFmtId="165" fontId="0" fillId="0" borderId="0" xfId="7" applyNumberFormat="1" applyFont="1"/>
    <xf numFmtId="165" fontId="0" fillId="2" borderId="3" xfId="7" applyNumberFormat="1" applyFont="1" applyFill="1" applyBorder="1"/>
    <xf numFmtId="165" fontId="10" fillId="0" borderId="2" xfId="7" applyNumberFormat="1" applyFont="1" applyBorder="1"/>
    <xf numFmtId="0" fontId="8" fillId="0" borderId="0" xfId="0" applyFont="1" applyAlignment="1">
      <alignment horizontal="center"/>
    </xf>
    <xf numFmtId="43" fontId="10" fillId="0" borderId="0" xfId="0" applyNumberFormat="1" applyFont="1" applyAlignment="1">
      <alignment horizontal="right"/>
    </xf>
    <xf numFmtId="164" fontId="10" fillId="0" borderId="2" xfId="0" applyNumberFormat="1" applyFont="1" applyBorder="1"/>
    <xf numFmtId="164" fontId="10" fillId="0" borderId="7" xfId="0" applyNumberFormat="1" applyFont="1" applyBorder="1"/>
    <xf numFmtId="0" fontId="6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20" fillId="0" borderId="0" xfId="0" applyFont="1"/>
    <xf numFmtId="0" fontId="17" fillId="0" borderId="0" xfId="0" applyFont="1" applyAlignment="1">
      <alignment horizontal="left" vertical="center"/>
    </xf>
    <xf numFmtId="0" fontId="9" fillId="7" borderId="0" xfId="0" applyFont="1" applyFill="1"/>
    <xf numFmtId="0" fontId="10" fillId="0" borderId="1" xfId="0" applyFont="1" applyBorder="1"/>
    <xf numFmtId="166" fontId="13" fillId="0" borderId="0" xfId="0" applyNumberFormat="1" applyFont="1" applyAlignment="1">
      <alignment vertical="center"/>
    </xf>
    <xf numFmtId="0" fontId="3" fillId="6" borderId="0" xfId="0" applyFont="1" applyFill="1" applyAlignment="1">
      <alignment horizontal="center"/>
    </xf>
    <xf numFmtId="16" fontId="3" fillId="4" borderId="0" xfId="0" applyNumberFormat="1" applyFont="1" applyFill="1" applyAlignment="1">
      <alignment horizontal="center"/>
    </xf>
    <xf numFmtId="16" fontId="3" fillId="8" borderId="0" xfId="0" applyNumberFormat="1" applyFont="1" applyFill="1" applyAlignment="1">
      <alignment horizontal="center"/>
    </xf>
    <xf numFmtId="43" fontId="1" fillId="0" borderId="9" xfId="1" applyFont="1" applyBorder="1"/>
    <xf numFmtId="43" fontId="1" fillId="0" borderId="10" xfId="1" applyFont="1" applyBorder="1"/>
    <xf numFmtId="43" fontId="13" fillId="0" borderId="0" xfId="1" applyFont="1" applyAlignment="1">
      <alignment vertical="center"/>
    </xf>
    <xf numFmtId="43" fontId="1" fillId="0" borderId="12" xfId="1" applyFont="1" applyBorder="1"/>
    <xf numFmtId="43" fontId="1" fillId="0" borderId="0" xfId="1" applyFont="1"/>
    <xf numFmtId="43" fontId="2" fillId="0" borderId="12" xfId="1" applyFont="1" applyBorder="1"/>
    <xf numFmtId="43" fontId="2" fillId="0" borderId="0" xfId="1" applyFont="1"/>
    <xf numFmtId="43" fontId="1" fillId="0" borderId="11" xfId="1" applyFont="1" applyBorder="1"/>
    <xf numFmtId="43" fontId="1" fillId="0" borderId="13" xfId="1" applyFont="1" applyBorder="1"/>
    <xf numFmtId="43" fontId="2" fillId="0" borderId="13" xfId="1" applyFont="1" applyBorder="1"/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4" fillId="2" borderId="0" xfId="0" applyFont="1" applyFill="1" applyAlignment="1">
      <alignment horizontal="center"/>
    </xf>
  </cellXfs>
  <cellStyles count="10">
    <cellStyle name="Comma" xfId="1" builtinId="3"/>
    <cellStyle name="Comma 2" xfId="2"/>
    <cellStyle name="Comma 3" xfId="3"/>
    <cellStyle name="Normal" xfId="0" builtinId="0"/>
    <cellStyle name="Normal 2" xfId="4"/>
    <cellStyle name="Normal 3" xfId="5"/>
    <cellStyle name="Normal 4" xfId="6"/>
    <cellStyle name="Percent" xfId="7" builtinId="5"/>
    <cellStyle name="Percent 2" xfId="8"/>
    <cellStyle name="Percent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zoomScaleNormal="100" workbookViewId="0">
      <selection activeCell="L43" sqref="L43"/>
    </sheetView>
  </sheetViews>
  <sheetFormatPr defaultRowHeight="13.2" x14ac:dyDescent="0.25"/>
  <cols>
    <col min="1" max="1" width="2.44140625" customWidth="1"/>
    <col min="2" max="3" width="4.33203125" customWidth="1"/>
    <col min="5" max="5" width="13.5546875" customWidth="1"/>
    <col min="6" max="6" width="5.33203125" customWidth="1"/>
    <col min="7" max="8" width="13.5546875" customWidth="1"/>
    <col min="9" max="9" width="13.109375" customWidth="1"/>
    <col min="10" max="10" width="11.33203125" customWidth="1"/>
    <col min="11" max="11" width="10.33203125" customWidth="1"/>
    <col min="12" max="12" width="13.5546875" style="6" bestFit="1" customWidth="1"/>
    <col min="13" max="13" width="24.33203125" bestFit="1" customWidth="1"/>
    <col min="14" max="14" width="13.5546875" style="6" bestFit="1" customWidth="1"/>
  </cols>
  <sheetData>
    <row r="1" spans="1:14" ht="13.8" x14ac:dyDescent="0.25">
      <c r="A1" s="111" t="s">
        <v>135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4" ht="13.8" x14ac:dyDescent="0.25">
      <c r="A2" s="111" t="s">
        <v>134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4" ht="13.8" x14ac:dyDescent="0.25">
      <c r="A3" s="111" t="s">
        <v>180</v>
      </c>
      <c r="B3" s="111"/>
      <c r="C3" s="111"/>
      <c r="D3" s="111"/>
      <c r="E3" s="111"/>
      <c r="F3" s="111"/>
      <c r="G3" s="111"/>
      <c r="H3" s="111"/>
      <c r="I3" s="111"/>
      <c r="J3" s="111"/>
    </row>
    <row r="5" spans="1:14" x14ac:dyDescent="0.25">
      <c r="A5" s="8"/>
      <c r="B5" s="8"/>
      <c r="C5" s="8"/>
      <c r="G5" s="1">
        <v>2016</v>
      </c>
      <c r="H5" s="1">
        <v>2015</v>
      </c>
      <c r="I5" s="1" t="s">
        <v>61</v>
      </c>
      <c r="J5" s="1" t="s">
        <v>36</v>
      </c>
      <c r="K5" s="1" t="s">
        <v>95</v>
      </c>
    </row>
    <row r="6" spans="1:14" x14ac:dyDescent="0.25">
      <c r="G6" s="92" t="s">
        <v>98</v>
      </c>
      <c r="H6" s="98" t="s">
        <v>181</v>
      </c>
      <c r="I6" s="1" t="s">
        <v>34</v>
      </c>
      <c r="J6" s="1" t="s">
        <v>34</v>
      </c>
      <c r="K6" s="1" t="s">
        <v>96</v>
      </c>
    </row>
    <row r="7" spans="1:14" x14ac:dyDescent="0.25">
      <c r="G7" s="91" t="s">
        <v>80</v>
      </c>
      <c r="H7" s="99" t="s">
        <v>181</v>
      </c>
      <c r="I7" s="1" t="s">
        <v>35</v>
      </c>
      <c r="J7" s="1" t="s">
        <v>35</v>
      </c>
      <c r="K7" s="1" t="s">
        <v>36</v>
      </c>
    </row>
    <row r="8" spans="1:14" x14ac:dyDescent="0.25">
      <c r="A8" s="8"/>
      <c r="B8" s="8"/>
      <c r="C8" s="8"/>
      <c r="D8" s="8"/>
      <c r="G8" s="46" t="s">
        <v>179</v>
      </c>
      <c r="H8" s="100" t="s">
        <v>181</v>
      </c>
      <c r="I8" s="1"/>
      <c r="J8" s="1"/>
      <c r="K8" s="1" t="s">
        <v>34</v>
      </c>
    </row>
    <row r="9" spans="1:14" x14ac:dyDescent="0.25">
      <c r="A9" t="s">
        <v>47</v>
      </c>
      <c r="F9" s="8"/>
      <c r="G9" s="8"/>
      <c r="H9" s="8"/>
      <c r="K9" s="1" t="s">
        <v>35</v>
      </c>
    </row>
    <row r="10" spans="1:14" x14ac:dyDescent="0.25">
      <c r="B10" t="s">
        <v>84</v>
      </c>
      <c r="F10" s="8"/>
      <c r="G10" s="29">
        <v>2447847</v>
      </c>
      <c r="H10" s="29">
        <v>2639581</v>
      </c>
      <c r="I10" s="12">
        <f t="shared" ref="I10:I15" si="0">G10-H10</f>
        <v>-191734</v>
      </c>
      <c r="J10" s="80">
        <f t="shared" ref="J10:J16" si="1">IF(H10=0," ",(ROUND(I10/H10,3)))</f>
        <v>-7.2999999999999995E-2</v>
      </c>
      <c r="K10" s="80">
        <v>3.0000000000000001E-3</v>
      </c>
    </row>
    <row r="11" spans="1:14" x14ac:dyDescent="0.25">
      <c r="B11" t="s">
        <v>85</v>
      </c>
      <c r="E11" s="8"/>
      <c r="F11" s="8"/>
      <c r="G11" s="29">
        <v>173</v>
      </c>
      <c r="H11" s="29">
        <v>2860</v>
      </c>
      <c r="I11" s="12">
        <f t="shared" si="0"/>
        <v>-2687</v>
      </c>
      <c r="J11" s="80">
        <f t="shared" si="1"/>
        <v>-0.94</v>
      </c>
      <c r="K11" s="80">
        <v>-0.88900000000000001</v>
      </c>
    </row>
    <row r="12" spans="1:14" x14ac:dyDescent="0.25">
      <c r="B12" s="43" t="s">
        <v>94</v>
      </c>
      <c r="E12" s="8"/>
      <c r="F12" s="8"/>
      <c r="G12" s="29">
        <v>171083</v>
      </c>
      <c r="H12" s="29">
        <v>181622</v>
      </c>
      <c r="I12" s="12">
        <f>G12-H12</f>
        <v>-10539</v>
      </c>
      <c r="J12" s="80">
        <f t="shared" si="1"/>
        <v>-5.8000000000000003E-2</v>
      </c>
      <c r="K12" s="80">
        <v>0.126</v>
      </c>
    </row>
    <row r="13" spans="1:14" x14ac:dyDescent="0.25">
      <c r="B13" t="s">
        <v>78</v>
      </c>
      <c r="F13" s="8"/>
      <c r="G13" s="12">
        <f>+'YTD DMF'!C41</f>
        <v>28257</v>
      </c>
      <c r="H13" s="12">
        <f>ROUND('Copied from prior year'!G43,0)</f>
        <v>33247</v>
      </c>
      <c r="I13" s="12">
        <f t="shared" si="0"/>
        <v>-4990</v>
      </c>
      <c r="J13" s="80">
        <f t="shared" si="1"/>
        <v>-0.15</v>
      </c>
      <c r="K13" s="80">
        <v>0.2</v>
      </c>
    </row>
    <row r="14" spans="1:14" x14ac:dyDescent="0.25">
      <c r="B14" t="s">
        <v>49</v>
      </c>
      <c r="F14" s="8"/>
      <c r="G14" s="29">
        <v>600</v>
      </c>
      <c r="H14" s="29">
        <v>711</v>
      </c>
      <c r="I14" s="12">
        <f t="shared" si="0"/>
        <v>-111</v>
      </c>
      <c r="J14" s="80">
        <f t="shared" si="1"/>
        <v>-0.156</v>
      </c>
      <c r="K14" s="80">
        <v>-0.157</v>
      </c>
    </row>
    <row r="15" spans="1:14" x14ac:dyDescent="0.25">
      <c r="B15" t="s">
        <v>86</v>
      </c>
      <c r="F15" s="8"/>
      <c r="G15" s="30">
        <v>25097</v>
      </c>
      <c r="H15" s="30">
        <v>27831</v>
      </c>
      <c r="I15" s="12">
        <f t="shared" si="0"/>
        <v>-2734</v>
      </c>
      <c r="J15" s="80">
        <f t="shared" si="1"/>
        <v>-9.8000000000000004E-2</v>
      </c>
      <c r="K15" s="80">
        <v>0.45700000000000002</v>
      </c>
      <c r="M15" t="s">
        <v>160</v>
      </c>
    </row>
    <row r="16" spans="1:14" x14ac:dyDescent="0.25">
      <c r="B16" t="s">
        <v>97</v>
      </c>
      <c r="F16" s="8"/>
      <c r="G16" s="41">
        <f>ROUND('INPUT DATA FROM RECAP'!T39,0)</f>
        <v>73341</v>
      </c>
      <c r="H16" s="41">
        <f>ROUND('Copied from prior year'!R43,0)</f>
        <v>76794</v>
      </c>
      <c r="I16" s="34">
        <f>+G16-H16</f>
        <v>-3453</v>
      </c>
      <c r="J16" s="80">
        <f t="shared" si="1"/>
        <v>-4.4999999999999998E-2</v>
      </c>
      <c r="K16" s="80">
        <v>-6.6000000000000003E-2</v>
      </c>
      <c r="M16" t="s">
        <v>161</v>
      </c>
      <c r="N16" s="58" t="s">
        <v>133</v>
      </c>
    </row>
    <row r="17" spans="1:14" ht="13.8" thickBot="1" x14ac:dyDescent="0.3">
      <c r="C17" t="s">
        <v>48</v>
      </c>
      <c r="F17" s="16"/>
      <c r="G17" s="15">
        <f>SUM(G10:G16)</f>
        <v>2746398</v>
      </c>
      <c r="H17" s="53">
        <f>SUM(H10:H16)</f>
        <v>2962646</v>
      </c>
      <c r="I17" s="15">
        <f>SUM(I10:I16)</f>
        <v>-216248</v>
      </c>
      <c r="J17" s="81">
        <f>ROUND(I17/H17,3)</f>
        <v>-7.2999999999999995E-2</v>
      </c>
      <c r="K17" s="81">
        <v>5.8999999999999997E-2</v>
      </c>
      <c r="L17" s="56">
        <f>+G17-'YTD DMF'!D41</f>
        <v>0</v>
      </c>
      <c r="M17" s="43" t="s">
        <v>154</v>
      </c>
      <c r="N17" s="56">
        <f>+H17-'YTD DMF'!G41</f>
        <v>0</v>
      </c>
    </row>
    <row r="18" spans="1:14" ht="13.8" thickTop="1" x14ac:dyDescent="0.25">
      <c r="F18" s="8"/>
      <c r="G18" s="12"/>
      <c r="H18" s="54"/>
      <c r="I18" s="12"/>
      <c r="J18" s="80"/>
      <c r="K18" s="75"/>
    </row>
    <row r="19" spans="1:14" x14ac:dyDescent="0.25">
      <c r="A19" t="s">
        <v>0</v>
      </c>
      <c r="F19" s="8"/>
      <c r="G19" s="12">
        <f>+'YTD EASTER PENTECOST'!B40</f>
        <v>401470</v>
      </c>
      <c r="H19" s="12">
        <f>+'YTD EASTER PENTECOST'!C40</f>
        <v>306746</v>
      </c>
      <c r="I19" s="12">
        <f>G19-H19</f>
        <v>94724</v>
      </c>
      <c r="J19" s="80">
        <f>IF(H19=0," ",(ROUND(I19/H19,3)))</f>
        <v>0.309</v>
      </c>
      <c r="K19" s="75"/>
    </row>
    <row r="20" spans="1:14" x14ac:dyDescent="0.25">
      <c r="A20" t="s">
        <v>1</v>
      </c>
      <c r="E20" s="11"/>
      <c r="F20" s="16"/>
      <c r="G20" s="12">
        <f>+'YTD EASTER PENTECOST'!F40</f>
        <v>19822</v>
      </c>
      <c r="H20" s="12">
        <f>+'YTD EASTER PENTECOST'!G40</f>
        <v>23431</v>
      </c>
      <c r="I20" s="12">
        <f>G20-H20</f>
        <v>-3609</v>
      </c>
      <c r="J20" s="80">
        <f>IF(H20=0," ",(ROUND(I20/H20,3)))</f>
        <v>-0.154</v>
      </c>
      <c r="K20" s="75"/>
    </row>
    <row r="21" spans="1:14" x14ac:dyDescent="0.25">
      <c r="A21" t="s">
        <v>2</v>
      </c>
      <c r="E21" s="11"/>
      <c r="F21" s="8"/>
      <c r="G21" s="12">
        <f>+'YTD THKGVG CHRISTMAS'!B40</f>
        <v>90394</v>
      </c>
      <c r="H21" s="12">
        <f>+'YTD THKGVG CHRISTMAS'!C40</f>
        <v>89793</v>
      </c>
      <c r="I21" s="12">
        <f>G21-H21</f>
        <v>601</v>
      </c>
      <c r="J21" s="80">
        <f>IF(H21=0," ",(ROUND(I21/H21,3)))</f>
        <v>7.0000000000000001E-3</v>
      </c>
      <c r="K21" s="75"/>
    </row>
    <row r="22" spans="1:14" x14ac:dyDescent="0.25">
      <c r="A22" t="s">
        <v>3</v>
      </c>
      <c r="E22" s="7"/>
      <c r="F22" s="8"/>
      <c r="G22" s="12">
        <f>+'YTD THKGVG CHRISTMAS'!F40</f>
        <v>323101</v>
      </c>
      <c r="H22" s="12">
        <f>+'YTD THKGVG CHRISTMAS'!G40</f>
        <v>323962</v>
      </c>
      <c r="I22" s="12">
        <f>G22-H22</f>
        <v>-861</v>
      </c>
      <c r="J22" s="80">
        <f>IF(H22=0," ",(ROUND(I22/H22,3)))</f>
        <v>-3.0000000000000001E-3</v>
      </c>
      <c r="K22" s="75"/>
    </row>
    <row r="23" spans="1:14" ht="13.8" thickBot="1" x14ac:dyDescent="0.3">
      <c r="C23" t="s">
        <v>65</v>
      </c>
      <c r="F23" s="8"/>
      <c r="G23" s="15">
        <f>SUM(G19:G22)</f>
        <v>834787</v>
      </c>
      <c r="H23" s="15">
        <f>SUM(H19:H22)</f>
        <v>743932</v>
      </c>
      <c r="I23" s="15">
        <f>G23-H23</f>
        <v>90855</v>
      </c>
      <c r="J23" s="81">
        <f>ROUND(I23/H23,3)</f>
        <v>0.122</v>
      </c>
      <c r="K23" s="75"/>
    </row>
    <row r="24" spans="1:14" ht="13.8" thickTop="1" x14ac:dyDescent="0.25">
      <c r="F24" s="16"/>
      <c r="G24" s="12"/>
      <c r="H24" s="54"/>
      <c r="I24" s="12"/>
      <c r="J24" s="80"/>
      <c r="K24" s="75"/>
    </row>
    <row r="25" spans="1:14" ht="13.8" thickBot="1" x14ac:dyDescent="0.3">
      <c r="A25" t="s">
        <v>50</v>
      </c>
      <c r="E25" s="11"/>
      <c r="F25" s="16"/>
      <c r="G25" s="13">
        <f>+'Desig Op Dist YTD'!B41</f>
        <v>950756</v>
      </c>
      <c r="H25" s="13">
        <f>+'Desig Op Dist YTD'!C41</f>
        <v>524435</v>
      </c>
      <c r="I25" s="13">
        <f>G25-H25</f>
        <v>426321</v>
      </c>
      <c r="J25" s="82">
        <f>IF(H25=0," ",(ROUND(I25/H25,3)))</f>
        <v>0.81299999999999994</v>
      </c>
      <c r="K25" s="75"/>
    </row>
    <row r="26" spans="1:14" ht="13.8" thickTop="1" x14ac:dyDescent="0.25">
      <c r="E26" s="11"/>
      <c r="F26" s="8"/>
      <c r="G26" s="14"/>
      <c r="H26" s="55"/>
      <c r="I26" s="14"/>
      <c r="J26" s="83"/>
      <c r="K26" s="75"/>
    </row>
    <row r="27" spans="1:14" ht="13.8" thickBot="1" x14ac:dyDescent="0.3">
      <c r="A27" t="s">
        <v>51</v>
      </c>
      <c r="F27" s="8"/>
      <c r="G27" s="13">
        <f>+'Desig Op Dist YTD'!F41</f>
        <v>30891</v>
      </c>
      <c r="H27" s="13">
        <f>+'Desig Op Dist YTD'!G41</f>
        <v>101552</v>
      </c>
      <c r="I27" s="13">
        <f>G27-H27</f>
        <v>-70661</v>
      </c>
      <c r="J27" s="82">
        <f>IF(H27=0," ",(ROUND(I27/H27,3)))</f>
        <v>-0.69599999999999995</v>
      </c>
      <c r="K27" s="75"/>
    </row>
    <row r="28" spans="1:14" ht="13.8" thickTop="1" x14ac:dyDescent="0.25">
      <c r="F28" s="8"/>
      <c r="G28" s="12"/>
      <c r="H28" s="54"/>
      <c r="I28" s="12"/>
      <c r="J28" s="80"/>
      <c r="K28" s="75"/>
    </row>
    <row r="29" spans="1:14" x14ac:dyDescent="0.25">
      <c r="A29" t="s">
        <v>52</v>
      </c>
      <c r="F29" s="8"/>
      <c r="G29" s="12">
        <f>+'Undes Capital YTD'!B42</f>
        <v>25304</v>
      </c>
      <c r="H29" s="12">
        <f>+'Undes Capital YTD'!C42</f>
        <v>25807</v>
      </c>
      <c r="I29" s="12">
        <f>G29-H29</f>
        <v>-503</v>
      </c>
      <c r="J29" s="80">
        <f>IF(H29=0," ",(ROUND(I29/H29,3)))</f>
        <v>-1.9E-2</v>
      </c>
      <c r="K29" s="75"/>
    </row>
    <row r="30" spans="1:14" x14ac:dyDescent="0.25">
      <c r="A30" t="s">
        <v>53</v>
      </c>
      <c r="F30" s="8"/>
      <c r="G30" s="12">
        <f>+'Desig Capital YTD'!B42</f>
        <v>9364</v>
      </c>
      <c r="H30" s="12">
        <f>+'Desig Capital YTD'!C42</f>
        <v>28234</v>
      </c>
      <c r="I30" s="12">
        <f>G30-H30</f>
        <v>-18870</v>
      </c>
      <c r="J30" s="80">
        <f>IF(H30=0," ",(ROUND(I30/H30,3)))</f>
        <v>-0.66800000000000004</v>
      </c>
      <c r="K30" s="75"/>
    </row>
    <row r="31" spans="1:14" x14ac:dyDescent="0.25">
      <c r="A31" t="s">
        <v>43</v>
      </c>
      <c r="F31" s="8"/>
      <c r="G31" s="12">
        <f>+'Undes Capital YTD'!F42</f>
        <v>1167</v>
      </c>
      <c r="H31" s="12">
        <f>+'Undes Capital YTD'!G42</f>
        <v>3269</v>
      </c>
      <c r="I31" s="12">
        <f>G31-H31</f>
        <v>-2102</v>
      </c>
      <c r="J31" s="80">
        <f>IF(H31=0," ",(ROUND(I31/H31,3)))</f>
        <v>-0.64300000000000002</v>
      </c>
      <c r="K31" s="75"/>
    </row>
    <row r="32" spans="1:14" x14ac:dyDescent="0.25">
      <c r="A32" t="s">
        <v>54</v>
      </c>
      <c r="F32" s="8"/>
      <c r="G32" s="12">
        <f>+'Desig Capital YTD'!F42</f>
        <v>0</v>
      </c>
      <c r="H32" s="12">
        <f>+'Desig Capital YTD'!G42</f>
        <v>5354</v>
      </c>
      <c r="I32" s="12">
        <f>G32-H32</f>
        <v>-5354</v>
      </c>
      <c r="J32" s="80">
        <f>IF(H32=0," ",(ROUND(I32/H32,3)))</f>
        <v>-1</v>
      </c>
      <c r="K32" s="75"/>
    </row>
    <row r="33" spans="1:14" ht="13.8" thickBot="1" x14ac:dyDescent="0.3">
      <c r="C33" t="s">
        <v>55</v>
      </c>
      <c r="F33" s="8"/>
      <c r="G33" s="15">
        <f>SUM(G29:G32)</f>
        <v>35835</v>
      </c>
      <c r="H33" s="15">
        <f>SUM(H29:H32)</f>
        <v>62664</v>
      </c>
      <c r="I33" s="15">
        <f>G33-H33</f>
        <v>-26829</v>
      </c>
      <c r="J33" s="81">
        <f>IF(H33=0," ",(ROUND(I33/H33,3)))</f>
        <v>-0.42799999999999999</v>
      </c>
      <c r="K33" s="75"/>
    </row>
    <row r="34" spans="1:14" ht="13.8" thickTop="1" x14ac:dyDescent="0.25">
      <c r="F34" s="8"/>
      <c r="G34" s="12"/>
      <c r="H34" s="54"/>
      <c r="I34" s="12"/>
      <c r="J34" s="80"/>
      <c r="K34" s="75"/>
    </row>
    <row r="35" spans="1:14" x14ac:dyDescent="0.25">
      <c r="A35" t="s">
        <v>56</v>
      </c>
      <c r="F35" s="8"/>
      <c r="G35" s="12">
        <f>+'WOC YTD'!B41</f>
        <v>1050313</v>
      </c>
      <c r="H35" s="12">
        <f>+'WOC YTD'!C41</f>
        <v>1119225</v>
      </c>
      <c r="I35" s="12">
        <f>G35-H35</f>
        <v>-68912</v>
      </c>
      <c r="J35" s="80">
        <f>ROUND(I35/H35,3)</f>
        <v>-6.2E-2</v>
      </c>
      <c r="K35" s="75"/>
    </row>
    <row r="36" spans="1:14" x14ac:dyDescent="0.25">
      <c r="A36" t="s">
        <v>57</v>
      </c>
      <c r="F36" s="8"/>
      <c r="G36" s="12">
        <f>+'WOC YTD'!F41</f>
        <v>140099</v>
      </c>
      <c r="H36" s="12">
        <f>+'WOC YTD'!G41</f>
        <v>129625</v>
      </c>
      <c r="I36" s="12">
        <f>G36-H36</f>
        <v>10474</v>
      </c>
      <c r="J36" s="80">
        <f>ROUND(I36/H36,3)</f>
        <v>8.1000000000000003E-2</v>
      </c>
      <c r="K36" s="75"/>
    </row>
    <row r="37" spans="1:14" ht="13.8" thickBot="1" x14ac:dyDescent="0.3">
      <c r="C37" t="s">
        <v>58</v>
      </c>
      <c r="F37" s="8"/>
      <c r="G37" s="15">
        <f>SUM(G35:G36)</f>
        <v>1190412</v>
      </c>
      <c r="H37" s="15">
        <f>SUM(H35:H36)</f>
        <v>1248850</v>
      </c>
      <c r="I37" s="15">
        <f>G37-H37</f>
        <v>-58438</v>
      </c>
      <c r="J37" s="81">
        <f>ROUND(I37/H37,3)</f>
        <v>-4.7E-2</v>
      </c>
      <c r="K37" s="75"/>
    </row>
    <row r="38" spans="1:14" ht="13.8" thickTop="1" x14ac:dyDescent="0.25">
      <c r="F38" s="8"/>
      <c r="G38" s="12"/>
      <c r="H38" s="54"/>
      <c r="I38" s="12"/>
      <c r="J38" s="80"/>
      <c r="K38" s="75"/>
    </row>
    <row r="39" spans="1:14" x14ac:dyDescent="0.25">
      <c r="A39" t="s">
        <v>44</v>
      </c>
      <c r="F39" s="8"/>
      <c r="G39" s="12">
        <f>+'REC YTD'!B41</f>
        <v>52323</v>
      </c>
      <c r="H39" s="12">
        <f>+'REC YTD'!C41</f>
        <v>51559</v>
      </c>
      <c r="I39" s="12">
        <f>G39-H39</f>
        <v>764</v>
      </c>
      <c r="J39" s="80">
        <f>IF(H39=0," ",(ROUND(I39/H39,3)))</f>
        <v>1.4999999999999999E-2</v>
      </c>
      <c r="K39" s="75"/>
    </row>
    <row r="40" spans="1:14" x14ac:dyDescent="0.25">
      <c r="A40" t="s">
        <v>59</v>
      </c>
      <c r="F40" s="8"/>
      <c r="G40" s="12">
        <f>+'REC YTD'!F41</f>
        <v>1251</v>
      </c>
      <c r="H40" s="12">
        <f>+'REC YTD'!G41</f>
        <v>642</v>
      </c>
      <c r="I40" s="12">
        <f>G40-H40</f>
        <v>609</v>
      </c>
      <c r="J40" s="80">
        <f>IF(H40=0," ",(ROUND(I40/H40,3)))</f>
        <v>0.94899999999999995</v>
      </c>
      <c r="K40" s="75"/>
    </row>
    <row r="41" spans="1:14" ht="13.8" thickBot="1" x14ac:dyDescent="0.3">
      <c r="C41" t="s">
        <v>60</v>
      </c>
      <c r="G41" s="10">
        <f>SUM(G39:G40)</f>
        <v>53574</v>
      </c>
      <c r="H41" s="10">
        <f>SUM(H39:H40)</f>
        <v>52201</v>
      </c>
      <c r="I41" s="10">
        <f>G41-H41</f>
        <v>1373</v>
      </c>
      <c r="J41" s="81">
        <f>IF(H41=0," ",(ROUND(I41/H41,3)))</f>
        <v>2.5999999999999999E-2</v>
      </c>
      <c r="K41" s="75"/>
    </row>
    <row r="42" spans="1:14" ht="13.8" thickTop="1" x14ac:dyDescent="0.25">
      <c r="G42" s="9"/>
      <c r="H42" s="9"/>
      <c r="I42" s="9"/>
      <c r="J42" s="84"/>
      <c r="K42" s="75"/>
    </row>
    <row r="43" spans="1:14" ht="13.8" thickBot="1" x14ac:dyDescent="0.3">
      <c r="B43" t="s">
        <v>62</v>
      </c>
      <c r="E43" s="18"/>
      <c r="F43" s="36" t="s">
        <v>87</v>
      </c>
      <c r="G43" s="35">
        <f>G17+G23+G25+G27+G33+G37+G41</f>
        <v>5842653</v>
      </c>
      <c r="H43" s="35">
        <f>H17+H23+H25+H27+H33+H37+H41</f>
        <v>5696280</v>
      </c>
      <c r="I43" s="35">
        <f>G43-H43</f>
        <v>146373</v>
      </c>
      <c r="J43" s="85">
        <f>ROUND(I43/H43,4)</f>
        <v>2.5700000000000001E-2</v>
      </c>
      <c r="K43" s="75"/>
      <c r="L43" s="56">
        <f>+G43-'INPUT DATA FROM RECAP'!U43</f>
        <v>5.7900000009685755</v>
      </c>
      <c r="M43" s="43" t="s">
        <v>155</v>
      </c>
      <c r="N43" s="56">
        <f>+H43-'Copied from prior year'!T43</f>
        <v>11.349999999627471</v>
      </c>
    </row>
    <row r="44" spans="1:14" ht="13.8" thickTop="1" x14ac:dyDescent="0.25">
      <c r="L44" s="57"/>
    </row>
    <row r="48" spans="1:14" x14ac:dyDescent="0.25">
      <c r="B48" t="s">
        <v>82</v>
      </c>
    </row>
    <row r="49" spans="2:8" x14ac:dyDescent="0.25">
      <c r="B49" t="s">
        <v>83</v>
      </c>
    </row>
    <row r="51" spans="2:8" x14ac:dyDescent="0.25">
      <c r="H51" s="11"/>
    </row>
    <row r="52" spans="2:8" x14ac:dyDescent="0.25">
      <c r="E52" s="11"/>
    </row>
    <row r="55" spans="2:8" x14ac:dyDescent="0.25">
      <c r="B55" t="s">
        <v>81</v>
      </c>
    </row>
  </sheetData>
  <mergeCells count="3">
    <mergeCell ref="A1:J1"/>
    <mergeCell ref="A2:J2"/>
    <mergeCell ref="A3:J3"/>
  </mergeCells>
  <phoneticPr fontId="0" type="noConversion"/>
  <printOptions horizontalCentered="1"/>
  <pageMargins left="0.25" right="0" top="0.75" bottom="0.5" header="0.5" footer="0.5"/>
  <pageSetup orientation="portrait" r:id="rId1"/>
  <headerFooter alignWithMargins="0"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zoomScale="90" zoomScaleNormal="90" workbookViewId="0">
      <pane xSplit="1" ySplit="5" topLeftCell="K26" activePane="bottomRight" state="frozen"/>
      <selection activeCell="E10" sqref="E10"/>
      <selection pane="topRight" activeCell="E10" sqref="E10"/>
      <selection pane="bottomLeft" activeCell="E10" sqref="E10"/>
      <selection pane="bottomRight" activeCell="I40" sqref="D40:I41"/>
    </sheetView>
  </sheetViews>
  <sheetFormatPr defaultRowHeight="13.2" x14ac:dyDescent="0.25"/>
  <cols>
    <col min="1" max="1" width="21.33203125" customWidth="1"/>
    <col min="2" max="3" width="3.6640625" customWidth="1"/>
    <col min="4" max="11" width="15.6640625" customWidth="1"/>
    <col min="12" max="13" width="15.6640625" style="8" customWidth="1"/>
    <col min="14" max="15" width="15.6640625" customWidth="1"/>
    <col min="16" max="18" width="15.6640625" style="8" customWidth="1"/>
    <col min="19" max="22" width="15.6640625" customWidth="1"/>
    <col min="23" max="23" width="14.6640625" style="60" bestFit="1" customWidth="1"/>
    <col min="24" max="24" width="4.44140625" customWidth="1"/>
  </cols>
  <sheetData>
    <row r="1" spans="1:23" ht="15.6" x14ac:dyDescent="0.3">
      <c r="A1" s="112" t="s">
        <v>178</v>
      </c>
      <c r="B1" s="112"/>
      <c r="C1" s="112"/>
      <c r="D1" s="112"/>
      <c r="E1" s="112"/>
    </row>
    <row r="2" spans="1:23" ht="15.6" x14ac:dyDescent="0.3">
      <c r="A2" s="112" t="str">
        <f>'YTD DMF'!A2:I2</f>
        <v>Through April</v>
      </c>
      <c r="B2" s="112"/>
      <c r="C2" s="112"/>
      <c r="D2" s="112"/>
      <c r="E2" s="112"/>
      <c r="G2" s="95"/>
    </row>
    <row r="3" spans="1:23" x14ac:dyDescent="0.25">
      <c r="U3" s="42"/>
    </row>
    <row r="4" spans="1:23" x14ac:dyDescent="0.25">
      <c r="D4" s="1">
        <f>+'REC YTD'!B4</f>
        <v>2016</v>
      </c>
      <c r="E4" s="1">
        <f>+D4</f>
        <v>2016</v>
      </c>
      <c r="F4" s="1">
        <f t="shared" ref="F4:V4" si="0">+E4</f>
        <v>2016</v>
      </c>
      <c r="G4" s="1">
        <f t="shared" si="0"/>
        <v>2016</v>
      </c>
      <c r="H4" s="1">
        <f t="shared" si="0"/>
        <v>2016</v>
      </c>
      <c r="I4" s="1">
        <f t="shared" si="0"/>
        <v>2016</v>
      </c>
      <c r="J4" s="1">
        <f t="shared" si="0"/>
        <v>2016</v>
      </c>
      <c r="K4" s="1">
        <f t="shared" si="0"/>
        <v>2016</v>
      </c>
      <c r="L4" s="1">
        <f t="shared" si="0"/>
        <v>2016</v>
      </c>
      <c r="M4" s="1">
        <f t="shared" si="0"/>
        <v>2016</v>
      </c>
      <c r="N4" s="1">
        <f t="shared" si="0"/>
        <v>2016</v>
      </c>
      <c r="O4" s="1">
        <f t="shared" si="0"/>
        <v>2016</v>
      </c>
      <c r="P4" s="1">
        <f t="shared" si="0"/>
        <v>2016</v>
      </c>
      <c r="Q4" s="1">
        <f t="shared" si="0"/>
        <v>2016</v>
      </c>
      <c r="R4" s="1">
        <f t="shared" si="0"/>
        <v>2016</v>
      </c>
      <c r="S4" s="1">
        <f t="shared" si="0"/>
        <v>2016</v>
      </c>
      <c r="T4" s="1">
        <f t="shared" si="0"/>
        <v>2016</v>
      </c>
      <c r="U4" s="1">
        <f t="shared" si="0"/>
        <v>2016</v>
      </c>
      <c r="V4" s="1">
        <f t="shared" si="0"/>
        <v>2016</v>
      </c>
      <c r="W4" s="61"/>
    </row>
    <row r="5" spans="1:23" x14ac:dyDescent="0.25">
      <c r="D5" s="1" t="s">
        <v>69</v>
      </c>
      <c r="E5" s="1" t="s">
        <v>0</v>
      </c>
      <c r="F5" s="1" t="s">
        <v>1</v>
      </c>
      <c r="G5" s="1" t="s">
        <v>2</v>
      </c>
      <c r="H5" s="1" t="s">
        <v>3</v>
      </c>
      <c r="I5" s="1" t="s">
        <v>39</v>
      </c>
      <c r="J5" s="1" t="s">
        <v>40</v>
      </c>
      <c r="K5" s="1" t="s">
        <v>41</v>
      </c>
      <c r="L5" s="37" t="s">
        <v>70</v>
      </c>
      <c r="M5" s="37" t="s">
        <v>71</v>
      </c>
      <c r="N5" s="1" t="s">
        <v>43</v>
      </c>
      <c r="O5" s="1" t="s">
        <v>72</v>
      </c>
      <c r="P5" s="37" t="s">
        <v>73</v>
      </c>
      <c r="Q5" s="37" t="s">
        <v>74</v>
      </c>
      <c r="R5" s="37" t="s">
        <v>44</v>
      </c>
      <c r="S5" s="1" t="s">
        <v>75</v>
      </c>
      <c r="T5" s="1" t="s">
        <v>88</v>
      </c>
      <c r="U5" s="1" t="s">
        <v>77</v>
      </c>
      <c r="V5" s="1" t="s">
        <v>76</v>
      </c>
      <c r="W5" s="61"/>
    </row>
    <row r="6" spans="1:23" x14ac:dyDescent="0.25">
      <c r="B6" s="43" t="s">
        <v>93</v>
      </c>
      <c r="C6" s="43"/>
    </row>
    <row r="7" spans="1:23" s="2" customFormat="1" ht="14.4" x14ac:dyDescent="0.3">
      <c r="A7" s="2" t="s">
        <v>63</v>
      </c>
      <c r="B7" s="2">
        <v>1</v>
      </c>
      <c r="C7" s="94" t="s">
        <v>100</v>
      </c>
      <c r="D7" s="101">
        <v>51149.11</v>
      </c>
      <c r="E7" s="102">
        <v>12664</v>
      </c>
      <c r="F7" s="102">
        <v>310</v>
      </c>
      <c r="G7" s="102">
        <v>477</v>
      </c>
      <c r="H7" s="102">
        <v>5779.75</v>
      </c>
      <c r="I7" s="102">
        <v>629.75</v>
      </c>
      <c r="J7" s="102">
        <v>7089.3</v>
      </c>
      <c r="K7" s="102"/>
      <c r="L7" s="102"/>
      <c r="M7" s="102"/>
      <c r="N7" s="103"/>
      <c r="O7" s="103"/>
      <c r="P7" s="102">
        <v>29604.22</v>
      </c>
      <c r="Q7" s="102">
        <v>122</v>
      </c>
      <c r="R7" s="102">
        <v>1825</v>
      </c>
      <c r="S7" s="102"/>
      <c r="T7" s="102"/>
      <c r="U7" s="108">
        <v>109650.13</v>
      </c>
      <c r="V7" s="17">
        <f>SUM(D7:T7)</f>
        <v>109650.13</v>
      </c>
      <c r="W7" s="62">
        <f t="shared" ref="W7:W43" si="1">+U7-V7</f>
        <v>0</v>
      </c>
    </row>
    <row r="8" spans="1:23" s="2" customFormat="1" ht="14.4" x14ac:dyDescent="0.3">
      <c r="A8" s="2" t="s">
        <v>4</v>
      </c>
      <c r="B8" s="2">
        <v>2</v>
      </c>
      <c r="C8" s="94" t="s">
        <v>101</v>
      </c>
      <c r="D8" s="104">
        <v>25236.880000000001</v>
      </c>
      <c r="E8" s="105">
        <v>8465.32</v>
      </c>
      <c r="F8" s="105">
        <v>319</v>
      </c>
      <c r="G8" s="105">
        <v>1171</v>
      </c>
      <c r="H8" s="105">
        <v>6553.27</v>
      </c>
      <c r="I8" s="105">
        <v>722.87</v>
      </c>
      <c r="J8" s="105">
        <v>2033</v>
      </c>
      <c r="K8" s="105"/>
      <c r="L8" s="105"/>
      <c r="M8" s="105">
        <v>658.21</v>
      </c>
      <c r="N8" s="103"/>
      <c r="O8" s="103"/>
      <c r="P8" s="105">
        <v>16814.099999999999</v>
      </c>
      <c r="Q8" s="105">
        <v>416.94</v>
      </c>
      <c r="R8" s="105">
        <v>204</v>
      </c>
      <c r="S8" s="105"/>
      <c r="T8" s="105"/>
      <c r="U8" s="109">
        <v>62594.59</v>
      </c>
      <c r="V8" s="17">
        <f t="shared" ref="V8:V38" si="2">SUM(D8:T8)</f>
        <v>62594.590000000004</v>
      </c>
      <c r="W8" s="62">
        <f t="shared" si="1"/>
        <v>0</v>
      </c>
    </row>
    <row r="9" spans="1:23" s="2" customFormat="1" ht="14.4" x14ac:dyDescent="0.3">
      <c r="A9" s="4" t="s">
        <v>5</v>
      </c>
      <c r="B9" s="4">
        <v>4</v>
      </c>
      <c r="C9" s="94" t="s">
        <v>102</v>
      </c>
      <c r="D9" s="104">
        <v>46629.48</v>
      </c>
      <c r="E9" s="105">
        <v>9071</v>
      </c>
      <c r="F9" s="105">
        <v>215.37</v>
      </c>
      <c r="G9" s="105">
        <v>291</v>
      </c>
      <c r="H9" s="105">
        <v>6069</v>
      </c>
      <c r="I9" s="105">
        <v>29.4</v>
      </c>
      <c r="J9" s="105">
        <v>9171.34</v>
      </c>
      <c r="K9" s="105"/>
      <c r="L9" s="105"/>
      <c r="M9" s="105"/>
      <c r="N9" s="103"/>
      <c r="O9" s="103"/>
      <c r="P9" s="105">
        <v>15805.4</v>
      </c>
      <c r="Q9" s="105">
        <v>1704.25</v>
      </c>
      <c r="R9" s="105">
        <v>274.25</v>
      </c>
      <c r="S9" s="105">
        <v>30</v>
      </c>
      <c r="T9" s="105"/>
      <c r="U9" s="109">
        <v>89290.49</v>
      </c>
      <c r="V9" s="17">
        <f t="shared" si="2"/>
        <v>89290.49</v>
      </c>
      <c r="W9" s="62">
        <f t="shared" si="1"/>
        <v>0</v>
      </c>
    </row>
    <row r="10" spans="1:23" s="2" customFormat="1" ht="14.4" x14ac:dyDescent="0.3">
      <c r="A10" s="4" t="s">
        <v>6</v>
      </c>
      <c r="B10" s="4">
        <v>5</v>
      </c>
      <c r="C10" s="94" t="s">
        <v>132</v>
      </c>
      <c r="D10" s="104"/>
      <c r="E10" s="105"/>
      <c r="F10" s="105"/>
      <c r="G10" s="105"/>
      <c r="H10" s="105"/>
      <c r="I10" s="105"/>
      <c r="J10" s="105">
        <v>185</v>
      </c>
      <c r="K10" s="105"/>
      <c r="L10" s="105"/>
      <c r="M10" s="105"/>
      <c r="N10" s="103"/>
      <c r="O10" s="103"/>
      <c r="P10" s="105"/>
      <c r="Q10" s="105"/>
      <c r="R10" s="105"/>
      <c r="S10" s="105">
        <v>250</v>
      </c>
      <c r="T10" s="105"/>
      <c r="U10" s="109">
        <v>435</v>
      </c>
      <c r="V10" s="17">
        <f t="shared" si="2"/>
        <v>435</v>
      </c>
      <c r="W10" s="62">
        <f t="shared" si="1"/>
        <v>0</v>
      </c>
    </row>
    <row r="11" spans="1:23" s="2" customFormat="1" ht="14.4" x14ac:dyDescent="0.3">
      <c r="A11" s="2" t="s">
        <v>7</v>
      </c>
      <c r="B11" s="2">
        <v>6</v>
      </c>
      <c r="C11" s="94" t="s">
        <v>103</v>
      </c>
      <c r="D11" s="104">
        <v>38795.699999999997</v>
      </c>
      <c r="E11" s="105">
        <v>8087.61</v>
      </c>
      <c r="F11" s="105">
        <v>7</v>
      </c>
      <c r="G11" s="105">
        <v>1189</v>
      </c>
      <c r="H11" s="105">
        <v>7034</v>
      </c>
      <c r="I11" s="105">
        <v>309</v>
      </c>
      <c r="J11" s="105">
        <v>17302.099999999999</v>
      </c>
      <c r="K11" s="105"/>
      <c r="L11" s="105">
        <v>13699.68</v>
      </c>
      <c r="M11" s="105"/>
      <c r="N11" s="103"/>
      <c r="O11" s="103"/>
      <c r="P11" s="105">
        <v>20546.689999999999</v>
      </c>
      <c r="Q11" s="105">
        <v>1256.5</v>
      </c>
      <c r="R11" s="105">
        <v>1845</v>
      </c>
      <c r="S11" s="105"/>
      <c r="T11" s="105"/>
      <c r="U11" s="109">
        <v>110072.28</v>
      </c>
      <c r="V11" s="17">
        <f t="shared" si="2"/>
        <v>110072.28</v>
      </c>
      <c r="W11" s="62">
        <f t="shared" si="1"/>
        <v>0</v>
      </c>
    </row>
    <row r="12" spans="1:23" s="2" customFormat="1" ht="14.4" x14ac:dyDescent="0.3">
      <c r="A12" s="2" t="s">
        <v>64</v>
      </c>
      <c r="B12" s="2">
        <v>7</v>
      </c>
      <c r="C12" s="94" t="s">
        <v>104</v>
      </c>
      <c r="D12" s="104">
        <v>45568.91</v>
      </c>
      <c r="E12" s="105">
        <v>7743</v>
      </c>
      <c r="F12" s="105">
        <v>1546.5</v>
      </c>
      <c r="G12" s="105">
        <v>2386</v>
      </c>
      <c r="H12" s="105">
        <v>9492.75</v>
      </c>
      <c r="I12" s="105"/>
      <c r="J12" s="105">
        <v>20153.18</v>
      </c>
      <c r="K12" s="105"/>
      <c r="L12" s="105"/>
      <c r="M12" s="105">
        <v>100</v>
      </c>
      <c r="N12" s="103"/>
      <c r="O12" s="103"/>
      <c r="P12" s="105">
        <v>18626.21</v>
      </c>
      <c r="Q12" s="105">
        <v>3508</v>
      </c>
      <c r="R12" s="105">
        <v>939.15</v>
      </c>
      <c r="S12" s="105"/>
      <c r="T12" s="105"/>
      <c r="U12" s="109">
        <v>110063.7</v>
      </c>
      <c r="V12" s="17">
        <f>SUM(D12:T12)</f>
        <v>110063.69999999998</v>
      </c>
      <c r="W12" s="62">
        <f t="shared" si="1"/>
        <v>0</v>
      </c>
    </row>
    <row r="13" spans="1:23" s="2" customFormat="1" ht="14.4" x14ac:dyDescent="0.3">
      <c r="A13" s="2" t="s">
        <v>8</v>
      </c>
      <c r="B13" s="2">
        <v>8</v>
      </c>
      <c r="C13" s="94" t="s">
        <v>105</v>
      </c>
      <c r="D13" s="104">
        <v>52622.94</v>
      </c>
      <c r="E13" s="105">
        <v>8985.5499999999993</v>
      </c>
      <c r="F13" s="105">
        <v>316.5</v>
      </c>
      <c r="G13" s="105">
        <v>2640</v>
      </c>
      <c r="H13" s="105">
        <v>9870.6299999999992</v>
      </c>
      <c r="I13" s="105">
        <v>877.94</v>
      </c>
      <c r="J13" s="105">
        <v>158753.60999999999</v>
      </c>
      <c r="K13" s="105">
        <v>30</v>
      </c>
      <c r="L13" s="105"/>
      <c r="M13" s="105"/>
      <c r="N13" s="103"/>
      <c r="O13" s="103"/>
      <c r="P13" s="105">
        <v>20608.919999999998</v>
      </c>
      <c r="Q13" s="105">
        <v>465</v>
      </c>
      <c r="R13" s="105">
        <v>787</v>
      </c>
      <c r="S13" s="105"/>
      <c r="T13" s="105"/>
      <c r="U13" s="109">
        <v>255958.09</v>
      </c>
      <c r="V13" s="17">
        <f t="shared" si="2"/>
        <v>255958.08999999997</v>
      </c>
      <c r="W13" s="62">
        <f t="shared" si="1"/>
        <v>0</v>
      </c>
    </row>
    <row r="14" spans="1:23" s="2" customFormat="1" ht="14.4" x14ac:dyDescent="0.3">
      <c r="A14" s="2" t="s">
        <v>9</v>
      </c>
      <c r="B14" s="2">
        <v>9</v>
      </c>
      <c r="C14" s="94" t="s">
        <v>106</v>
      </c>
      <c r="D14" s="104">
        <v>89134.93</v>
      </c>
      <c r="E14" s="105">
        <v>6964</v>
      </c>
      <c r="F14" s="105">
        <v>584</v>
      </c>
      <c r="G14" s="105">
        <v>1232.5</v>
      </c>
      <c r="H14" s="105">
        <v>4809.5</v>
      </c>
      <c r="I14" s="105"/>
      <c r="J14" s="105">
        <v>21439.9</v>
      </c>
      <c r="K14" s="105"/>
      <c r="L14" s="105"/>
      <c r="M14" s="105"/>
      <c r="N14" s="103"/>
      <c r="O14" s="103"/>
      <c r="P14" s="105">
        <v>16978.91</v>
      </c>
      <c r="Q14" s="105">
        <v>358.5</v>
      </c>
      <c r="R14" s="105">
        <v>406</v>
      </c>
      <c r="S14" s="105"/>
      <c r="T14" s="105"/>
      <c r="U14" s="109">
        <v>141908.24</v>
      </c>
      <c r="V14" s="17">
        <f t="shared" si="2"/>
        <v>141908.24</v>
      </c>
      <c r="W14" s="62">
        <f t="shared" si="1"/>
        <v>0</v>
      </c>
    </row>
    <row r="15" spans="1:23" s="2" customFormat="1" ht="14.4" x14ac:dyDescent="0.3">
      <c r="A15" s="38" t="s">
        <v>32</v>
      </c>
      <c r="B15" s="38">
        <v>37</v>
      </c>
      <c r="C15" s="94" t="s">
        <v>107</v>
      </c>
      <c r="D15" s="104">
        <v>92674.63</v>
      </c>
      <c r="E15" s="105">
        <v>9486</v>
      </c>
      <c r="F15" s="105">
        <v>415</v>
      </c>
      <c r="G15" s="105">
        <v>2326.25</v>
      </c>
      <c r="H15" s="105">
        <v>8983.1299999999992</v>
      </c>
      <c r="I15" s="105">
        <v>11.36</v>
      </c>
      <c r="J15" s="105">
        <v>45264.84</v>
      </c>
      <c r="K15" s="105"/>
      <c r="L15" s="105">
        <v>3222.06</v>
      </c>
      <c r="M15" s="105"/>
      <c r="N15" s="103"/>
      <c r="O15" s="103"/>
      <c r="P15" s="105">
        <v>26606.17</v>
      </c>
      <c r="Q15" s="105">
        <v>40451.53</v>
      </c>
      <c r="R15" s="105">
        <v>2089.31</v>
      </c>
      <c r="S15" s="105"/>
      <c r="T15" s="105"/>
      <c r="U15" s="109">
        <v>231530.28</v>
      </c>
      <c r="V15" s="17">
        <f t="shared" si="2"/>
        <v>231530.28</v>
      </c>
      <c r="W15" s="62">
        <f t="shared" si="1"/>
        <v>0</v>
      </c>
    </row>
    <row r="16" spans="1:23" s="2" customFormat="1" ht="14.4" x14ac:dyDescent="0.3">
      <c r="A16" s="2" t="s">
        <v>33</v>
      </c>
      <c r="B16" s="2">
        <v>38</v>
      </c>
      <c r="C16" s="94" t="s">
        <v>108</v>
      </c>
      <c r="D16" s="104">
        <v>101110.35</v>
      </c>
      <c r="E16" s="105">
        <v>11331.3</v>
      </c>
      <c r="F16" s="105">
        <v>222.75</v>
      </c>
      <c r="G16" s="105">
        <v>908.75</v>
      </c>
      <c r="H16" s="105">
        <v>8133.76</v>
      </c>
      <c r="I16" s="105">
        <v>500.88</v>
      </c>
      <c r="J16" s="105">
        <v>42075.74</v>
      </c>
      <c r="K16" s="105"/>
      <c r="L16" s="105">
        <v>100</v>
      </c>
      <c r="M16" s="105"/>
      <c r="N16" s="103"/>
      <c r="O16" s="103"/>
      <c r="P16" s="105">
        <v>19609.66</v>
      </c>
      <c r="Q16" s="105">
        <v>3961.94</v>
      </c>
      <c r="R16" s="105">
        <v>505</v>
      </c>
      <c r="S16" s="105"/>
      <c r="T16" s="105"/>
      <c r="U16" s="109">
        <v>188460.13</v>
      </c>
      <c r="V16" s="17">
        <f t="shared" si="2"/>
        <v>188460.13</v>
      </c>
      <c r="W16" s="62">
        <f t="shared" si="1"/>
        <v>0</v>
      </c>
    </row>
    <row r="17" spans="1:23" s="2" customFormat="1" ht="14.4" x14ac:dyDescent="0.3">
      <c r="A17" s="2" t="s">
        <v>10</v>
      </c>
      <c r="B17" s="2">
        <v>11</v>
      </c>
      <c r="C17" s="94" t="s">
        <v>109</v>
      </c>
      <c r="D17" s="104">
        <v>166678.6</v>
      </c>
      <c r="E17" s="105">
        <v>24632.87</v>
      </c>
      <c r="F17" s="105">
        <v>405</v>
      </c>
      <c r="G17" s="105">
        <v>4244.92</v>
      </c>
      <c r="H17" s="105">
        <v>20405.37</v>
      </c>
      <c r="I17" s="105">
        <v>3011.23</v>
      </c>
      <c r="J17" s="105">
        <v>40663.800000000003</v>
      </c>
      <c r="K17" s="105">
        <v>344</v>
      </c>
      <c r="L17" s="105">
        <v>333.36</v>
      </c>
      <c r="M17" s="105"/>
      <c r="N17" s="103"/>
      <c r="O17" s="103"/>
      <c r="P17" s="105">
        <v>37516.269999999997</v>
      </c>
      <c r="Q17" s="105">
        <v>4038.3</v>
      </c>
      <c r="R17" s="105">
        <v>2475</v>
      </c>
      <c r="S17" s="105">
        <v>30.9</v>
      </c>
      <c r="T17" s="105"/>
      <c r="U17" s="109">
        <v>304779.62</v>
      </c>
      <c r="V17" s="17">
        <f t="shared" si="2"/>
        <v>304779.62000000005</v>
      </c>
      <c r="W17" s="62">
        <f t="shared" si="1"/>
        <v>0</v>
      </c>
    </row>
    <row r="18" spans="1:23" s="2" customFormat="1" ht="14.4" x14ac:dyDescent="0.3">
      <c r="A18" s="2" t="s">
        <v>11</v>
      </c>
      <c r="B18" s="2">
        <v>12</v>
      </c>
      <c r="C18" s="94" t="s">
        <v>110</v>
      </c>
      <c r="D18" s="104">
        <v>181308.23</v>
      </c>
      <c r="E18" s="105">
        <v>29889.75</v>
      </c>
      <c r="F18" s="105">
        <v>1732.38</v>
      </c>
      <c r="G18" s="105">
        <v>4617.6000000000004</v>
      </c>
      <c r="H18" s="105">
        <v>12703.71</v>
      </c>
      <c r="I18" s="105">
        <v>1766.54</v>
      </c>
      <c r="J18" s="105">
        <v>15046.26</v>
      </c>
      <c r="K18" s="105"/>
      <c r="L18" s="105">
        <v>234</v>
      </c>
      <c r="M18" s="105">
        <v>583.86</v>
      </c>
      <c r="N18" s="103"/>
      <c r="O18" s="103"/>
      <c r="P18" s="105">
        <v>66034.53</v>
      </c>
      <c r="Q18" s="105">
        <v>1215</v>
      </c>
      <c r="R18" s="105">
        <v>4357.09</v>
      </c>
      <c r="S18" s="105">
        <v>130</v>
      </c>
      <c r="T18" s="105"/>
      <c r="U18" s="109">
        <v>319618.95</v>
      </c>
      <c r="V18" s="17">
        <f t="shared" si="2"/>
        <v>319618.95</v>
      </c>
      <c r="W18" s="62">
        <f t="shared" si="1"/>
        <v>0</v>
      </c>
    </row>
    <row r="19" spans="1:23" s="2" customFormat="1" ht="14.4" x14ac:dyDescent="0.3">
      <c r="A19" s="2" t="s">
        <v>12</v>
      </c>
      <c r="B19" s="2">
        <v>13</v>
      </c>
      <c r="C19" s="94" t="s">
        <v>111</v>
      </c>
      <c r="D19" s="104">
        <v>155564.53</v>
      </c>
      <c r="E19" s="105">
        <v>19670.57</v>
      </c>
      <c r="F19" s="105">
        <v>145</v>
      </c>
      <c r="G19" s="105">
        <v>2748.12</v>
      </c>
      <c r="H19" s="105">
        <v>15750.05</v>
      </c>
      <c r="I19" s="105">
        <v>5107.51</v>
      </c>
      <c r="J19" s="105">
        <v>14827.53</v>
      </c>
      <c r="K19" s="105">
        <v>16242.08</v>
      </c>
      <c r="L19" s="105"/>
      <c r="M19" s="105">
        <v>500</v>
      </c>
      <c r="N19" s="103"/>
      <c r="O19" s="103"/>
      <c r="P19" s="105">
        <v>36783.29</v>
      </c>
      <c r="Q19" s="105">
        <v>6256.14</v>
      </c>
      <c r="R19" s="105">
        <v>1339</v>
      </c>
      <c r="S19" s="105"/>
      <c r="T19" s="105"/>
      <c r="U19" s="109">
        <v>274933.82</v>
      </c>
      <c r="V19" s="17">
        <f t="shared" si="2"/>
        <v>274933.82</v>
      </c>
      <c r="W19" s="62">
        <f t="shared" si="1"/>
        <v>0</v>
      </c>
    </row>
    <row r="20" spans="1:23" s="2" customFormat="1" ht="14.4" x14ac:dyDescent="0.3">
      <c r="A20" s="2" t="s">
        <v>13</v>
      </c>
      <c r="B20" s="2">
        <v>14</v>
      </c>
      <c r="C20" s="94" t="s">
        <v>112</v>
      </c>
      <c r="D20" s="104">
        <v>222434.01</v>
      </c>
      <c r="E20" s="105">
        <v>20747.400000000001</v>
      </c>
      <c r="F20" s="105">
        <v>1326</v>
      </c>
      <c r="G20" s="105">
        <v>4159.82</v>
      </c>
      <c r="H20" s="105">
        <v>16253.97</v>
      </c>
      <c r="I20" s="105">
        <v>100</v>
      </c>
      <c r="J20" s="105">
        <v>19795.59</v>
      </c>
      <c r="K20" s="105"/>
      <c r="L20" s="105">
        <v>3237.63</v>
      </c>
      <c r="M20" s="105"/>
      <c r="N20" s="103"/>
      <c r="O20" s="103"/>
      <c r="P20" s="105">
        <v>97162.14</v>
      </c>
      <c r="Q20" s="105">
        <v>7428.45</v>
      </c>
      <c r="R20" s="105">
        <v>1020.64</v>
      </c>
      <c r="S20" s="105">
        <v>310</v>
      </c>
      <c r="T20" s="105"/>
      <c r="U20" s="109">
        <v>393975.65</v>
      </c>
      <c r="V20" s="17">
        <f t="shared" si="2"/>
        <v>393975.65000000008</v>
      </c>
      <c r="W20" s="62">
        <f t="shared" si="1"/>
        <v>0</v>
      </c>
    </row>
    <row r="21" spans="1:23" s="2" customFormat="1" ht="14.4" x14ac:dyDescent="0.3">
      <c r="A21" s="2" t="s">
        <v>14</v>
      </c>
      <c r="B21" s="2">
        <v>16</v>
      </c>
      <c r="C21" s="94" t="s">
        <v>113</v>
      </c>
      <c r="D21" s="104">
        <v>23341.759999999998</v>
      </c>
      <c r="E21" s="105">
        <v>3012</v>
      </c>
      <c r="F21" s="105">
        <v>481</v>
      </c>
      <c r="G21" s="105">
        <v>1221.23</v>
      </c>
      <c r="H21" s="105">
        <v>12512.52</v>
      </c>
      <c r="I21" s="105">
        <v>222.1</v>
      </c>
      <c r="J21" s="105">
        <v>4394.8999999999996</v>
      </c>
      <c r="K21" s="105"/>
      <c r="L21" s="105"/>
      <c r="M21" s="105"/>
      <c r="N21" s="103"/>
      <c r="O21" s="103"/>
      <c r="P21" s="105">
        <v>8349.09</v>
      </c>
      <c r="Q21" s="105">
        <v>3692</v>
      </c>
      <c r="R21" s="105">
        <v>414</v>
      </c>
      <c r="S21" s="105"/>
      <c r="T21" s="105"/>
      <c r="U21" s="109">
        <v>57640.6</v>
      </c>
      <c r="V21" s="17">
        <f t="shared" si="2"/>
        <v>57640.599999999991</v>
      </c>
      <c r="W21" s="62">
        <f t="shared" si="1"/>
        <v>0</v>
      </c>
    </row>
    <row r="22" spans="1:23" s="2" customFormat="1" ht="14.4" x14ac:dyDescent="0.3">
      <c r="A22" s="2" t="s">
        <v>15</v>
      </c>
      <c r="B22" s="2">
        <v>17</v>
      </c>
      <c r="C22" s="94" t="s">
        <v>114</v>
      </c>
      <c r="D22" s="104">
        <v>118691.79</v>
      </c>
      <c r="E22" s="105">
        <v>27957.06</v>
      </c>
      <c r="F22" s="105">
        <v>1446.5</v>
      </c>
      <c r="G22" s="105">
        <v>9712.39</v>
      </c>
      <c r="H22" s="105">
        <v>21818.13</v>
      </c>
      <c r="I22" s="105">
        <v>1439.48</v>
      </c>
      <c r="J22" s="105">
        <v>109358.87</v>
      </c>
      <c r="K22" s="105"/>
      <c r="L22" s="105">
        <v>1127.33</v>
      </c>
      <c r="M22" s="105"/>
      <c r="N22" s="103"/>
      <c r="O22" s="103"/>
      <c r="P22" s="105">
        <v>76128.61</v>
      </c>
      <c r="Q22" s="105">
        <v>6105.92</v>
      </c>
      <c r="R22" s="105">
        <v>4439.6499999999996</v>
      </c>
      <c r="S22" s="105">
        <v>200</v>
      </c>
      <c r="T22" s="105"/>
      <c r="U22" s="109">
        <v>378425.73</v>
      </c>
      <c r="V22" s="17">
        <f t="shared" si="2"/>
        <v>378425.73</v>
      </c>
      <c r="W22" s="62">
        <f t="shared" si="1"/>
        <v>0</v>
      </c>
    </row>
    <row r="23" spans="1:23" s="2" customFormat="1" ht="14.4" x14ac:dyDescent="0.3">
      <c r="A23" s="2" t="s">
        <v>16</v>
      </c>
      <c r="B23" s="2">
        <v>19</v>
      </c>
      <c r="C23" s="94" t="s">
        <v>115</v>
      </c>
      <c r="D23" s="104">
        <v>6111.34</v>
      </c>
      <c r="E23" s="105">
        <v>1488</v>
      </c>
      <c r="F23" s="105"/>
      <c r="G23" s="105">
        <v>1635</v>
      </c>
      <c r="H23" s="105">
        <v>545</v>
      </c>
      <c r="I23" s="105">
        <v>500</v>
      </c>
      <c r="J23" s="105">
        <v>1752.6</v>
      </c>
      <c r="K23" s="105"/>
      <c r="L23" s="105"/>
      <c r="M23" s="105"/>
      <c r="N23" s="103"/>
      <c r="O23" s="103"/>
      <c r="P23" s="105">
        <v>2612.75</v>
      </c>
      <c r="Q23" s="105">
        <v>51.5</v>
      </c>
      <c r="R23" s="105">
        <v>322</v>
      </c>
      <c r="S23" s="105"/>
      <c r="T23" s="105"/>
      <c r="U23" s="109">
        <v>15018.19</v>
      </c>
      <c r="V23" s="17">
        <f t="shared" si="2"/>
        <v>15018.19</v>
      </c>
      <c r="W23" s="62">
        <f t="shared" si="1"/>
        <v>0</v>
      </c>
    </row>
    <row r="24" spans="1:23" s="2" customFormat="1" ht="14.4" x14ac:dyDescent="0.3">
      <c r="A24" s="2" t="s">
        <v>17</v>
      </c>
      <c r="B24" s="2">
        <v>20</v>
      </c>
      <c r="C24" s="94" t="s">
        <v>116</v>
      </c>
      <c r="D24" s="104">
        <v>38530.29</v>
      </c>
      <c r="E24" s="105">
        <v>6171.59</v>
      </c>
      <c r="F24" s="105">
        <v>245.32</v>
      </c>
      <c r="G24" s="105">
        <v>1110.31</v>
      </c>
      <c r="H24" s="105">
        <v>4536</v>
      </c>
      <c r="I24" s="105">
        <v>264</v>
      </c>
      <c r="J24" s="105">
        <v>575</v>
      </c>
      <c r="K24" s="105"/>
      <c r="L24" s="105"/>
      <c r="M24" s="105"/>
      <c r="N24" s="103"/>
      <c r="O24" s="103"/>
      <c r="P24" s="105">
        <v>7732.23</v>
      </c>
      <c r="Q24" s="105">
        <v>2965.45</v>
      </c>
      <c r="R24" s="105">
        <v>369.64</v>
      </c>
      <c r="S24" s="105"/>
      <c r="T24" s="105"/>
      <c r="U24" s="109">
        <v>62499.83</v>
      </c>
      <c r="V24" s="17">
        <f t="shared" si="2"/>
        <v>62499.83</v>
      </c>
      <c r="W24" s="62">
        <f t="shared" si="1"/>
        <v>0</v>
      </c>
    </row>
    <row r="25" spans="1:23" s="2" customFormat="1" ht="14.4" x14ac:dyDescent="0.3">
      <c r="A25" s="2" t="s">
        <v>18</v>
      </c>
      <c r="B25" s="2">
        <v>21</v>
      </c>
      <c r="C25" s="94" t="s">
        <v>117</v>
      </c>
      <c r="D25" s="104">
        <v>74451.75</v>
      </c>
      <c r="E25" s="105">
        <v>12606.8</v>
      </c>
      <c r="F25" s="105">
        <v>200</v>
      </c>
      <c r="G25" s="105">
        <v>1197</v>
      </c>
      <c r="H25" s="105">
        <v>4938</v>
      </c>
      <c r="I25" s="105">
        <v>9175.4599999999991</v>
      </c>
      <c r="J25" s="105">
        <v>16220.84</v>
      </c>
      <c r="K25" s="105"/>
      <c r="L25" s="105"/>
      <c r="M25" s="105"/>
      <c r="N25" s="103">
        <v>1166.5</v>
      </c>
      <c r="O25" s="103"/>
      <c r="P25" s="105">
        <v>61347.53</v>
      </c>
      <c r="Q25" s="105">
        <v>3149.15</v>
      </c>
      <c r="R25" s="105">
        <v>614</v>
      </c>
      <c r="S25" s="105"/>
      <c r="T25" s="105"/>
      <c r="U25" s="109">
        <v>185067.03</v>
      </c>
      <c r="V25" s="17">
        <f t="shared" si="2"/>
        <v>185067.03</v>
      </c>
      <c r="W25" s="62">
        <f t="shared" si="1"/>
        <v>0</v>
      </c>
    </row>
    <row r="26" spans="1:23" s="2" customFormat="1" ht="14.4" x14ac:dyDescent="0.3">
      <c r="A26" s="2" t="s">
        <v>19</v>
      </c>
      <c r="B26" s="2">
        <v>22</v>
      </c>
      <c r="C26" s="94" t="s">
        <v>118</v>
      </c>
      <c r="D26" s="104">
        <v>15126.54</v>
      </c>
      <c r="E26" s="105">
        <v>10776.73</v>
      </c>
      <c r="F26" s="105">
        <v>713</v>
      </c>
      <c r="G26" s="105"/>
      <c r="H26" s="105">
        <v>774</v>
      </c>
      <c r="I26" s="105"/>
      <c r="J26" s="105">
        <v>16197.66</v>
      </c>
      <c r="K26" s="105"/>
      <c r="L26" s="105"/>
      <c r="M26" s="105"/>
      <c r="N26" s="103"/>
      <c r="O26" s="103"/>
      <c r="P26" s="105">
        <v>2734.5</v>
      </c>
      <c r="Q26" s="105">
        <v>327.72</v>
      </c>
      <c r="R26" s="105"/>
      <c r="S26" s="105"/>
      <c r="T26" s="105"/>
      <c r="U26" s="109">
        <v>46650.15</v>
      </c>
      <c r="V26" s="17">
        <f t="shared" si="2"/>
        <v>46650.15</v>
      </c>
      <c r="W26" s="62">
        <f t="shared" si="1"/>
        <v>0</v>
      </c>
    </row>
    <row r="27" spans="1:23" s="2" customFormat="1" ht="14.4" x14ac:dyDescent="0.3">
      <c r="A27" s="2" t="s">
        <v>20</v>
      </c>
      <c r="B27" s="2">
        <v>23</v>
      </c>
      <c r="C27" s="94" t="s">
        <v>119</v>
      </c>
      <c r="D27" s="104">
        <v>36000.14</v>
      </c>
      <c r="E27" s="105">
        <v>7706.47</v>
      </c>
      <c r="F27" s="105">
        <v>365</v>
      </c>
      <c r="G27" s="105">
        <v>1714.65</v>
      </c>
      <c r="H27" s="105">
        <v>4671.5</v>
      </c>
      <c r="I27" s="105"/>
      <c r="J27" s="105">
        <v>14768.3</v>
      </c>
      <c r="K27" s="105"/>
      <c r="L27" s="105"/>
      <c r="M27" s="105"/>
      <c r="N27" s="103"/>
      <c r="O27" s="103"/>
      <c r="P27" s="105">
        <v>20760.919999999998</v>
      </c>
      <c r="Q27" s="105">
        <v>1318.2</v>
      </c>
      <c r="R27" s="105">
        <v>1131</v>
      </c>
      <c r="S27" s="105"/>
      <c r="T27" s="105"/>
      <c r="U27" s="109">
        <v>88436.18</v>
      </c>
      <c r="V27" s="17">
        <f t="shared" si="2"/>
        <v>88436.18</v>
      </c>
      <c r="W27" s="62">
        <f t="shared" si="1"/>
        <v>0</v>
      </c>
    </row>
    <row r="28" spans="1:23" s="2" customFormat="1" ht="14.4" x14ac:dyDescent="0.3">
      <c r="A28" s="2" t="s">
        <v>21</v>
      </c>
      <c r="B28" s="2">
        <v>24</v>
      </c>
      <c r="C28" s="94" t="s">
        <v>120</v>
      </c>
      <c r="D28" s="104">
        <v>155970.35</v>
      </c>
      <c r="E28" s="105">
        <v>14321.44</v>
      </c>
      <c r="F28" s="105">
        <v>2130</v>
      </c>
      <c r="G28" s="105">
        <v>8315.19</v>
      </c>
      <c r="H28" s="105">
        <v>21241.01</v>
      </c>
      <c r="I28" s="105">
        <v>832.37</v>
      </c>
      <c r="J28" s="105">
        <v>123569.04</v>
      </c>
      <c r="K28" s="105"/>
      <c r="L28" s="105"/>
      <c r="M28" s="105">
        <v>177</v>
      </c>
      <c r="N28" s="103"/>
      <c r="O28" s="103"/>
      <c r="P28" s="105">
        <v>62107.41</v>
      </c>
      <c r="Q28" s="105">
        <v>3079.01</v>
      </c>
      <c r="R28" s="105">
        <v>4761</v>
      </c>
      <c r="S28" s="105">
        <v>200</v>
      </c>
      <c r="T28" s="105"/>
      <c r="U28" s="109">
        <v>396703.82</v>
      </c>
      <c r="V28" s="17">
        <f t="shared" si="2"/>
        <v>396703.82000000007</v>
      </c>
      <c r="W28" s="62">
        <f t="shared" si="1"/>
        <v>0</v>
      </c>
    </row>
    <row r="29" spans="1:23" s="2" customFormat="1" ht="14.4" x14ac:dyDescent="0.3">
      <c r="A29" s="2" t="s">
        <v>22</v>
      </c>
      <c r="B29" s="2">
        <v>25</v>
      </c>
      <c r="C29" s="94" t="s">
        <v>121</v>
      </c>
      <c r="D29" s="104">
        <v>140917.03</v>
      </c>
      <c r="E29" s="105">
        <v>34450.61</v>
      </c>
      <c r="F29" s="105">
        <v>844.53</v>
      </c>
      <c r="G29" s="105">
        <v>3182</v>
      </c>
      <c r="H29" s="105">
        <v>23680.75</v>
      </c>
      <c r="I29" s="105"/>
      <c r="J29" s="105">
        <v>49004.23</v>
      </c>
      <c r="K29" s="105">
        <v>802.83</v>
      </c>
      <c r="L29" s="105">
        <v>2626.07</v>
      </c>
      <c r="M29" s="105">
        <v>275</v>
      </c>
      <c r="N29" s="103"/>
      <c r="O29" s="103"/>
      <c r="P29" s="105">
        <v>70872.25</v>
      </c>
      <c r="Q29" s="105">
        <v>5668.99</v>
      </c>
      <c r="R29" s="105">
        <v>2128.35</v>
      </c>
      <c r="S29" s="105"/>
      <c r="T29" s="105"/>
      <c r="U29" s="109">
        <v>334452.64</v>
      </c>
      <c r="V29" s="17">
        <f t="shared" si="2"/>
        <v>334452.64</v>
      </c>
      <c r="W29" s="62">
        <f t="shared" si="1"/>
        <v>0</v>
      </c>
    </row>
    <row r="30" spans="1:23" s="2" customFormat="1" ht="14.4" x14ac:dyDescent="0.3">
      <c r="A30" s="96" t="s">
        <v>165</v>
      </c>
      <c r="B30" s="2">
        <v>26</v>
      </c>
      <c r="C30" s="94" t="s">
        <v>122</v>
      </c>
      <c r="D30" s="104">
        <v>87048.19</v>
      </c>
      <c r="E30" s="105">
        <v>7793</v>
      </c>
      <c r="F30" s="105">
        <v>175</v>
      </c>
      <c r="G30" s="105">
        <v>2686.2</v>
      </c>
      <c r="H30" s="105">
        <v>12235.25</v>
      </c>
      <c r="I30" s="105">
        <v>582.61</v>
      </c>
      <c r="J30" s="105">
        <v>12381.8</v>
      </c>
      <c r="K30" s="105"/>
      <c r="L30" s="105"/>
      <c r="M30" s="105"/>
      <c r="N30" s="103"/>
      <c r="O30" s="103"/>
      <c r="P30" s="105">
        <v>29535.43</v>
      </c>
      <c r="Q30" s="105">
        <v>403.67</v>
      </c>
      <c r="R30" s="105">
        <v>2010.71</v>
      </c>
      <c r="S30" s="105"/>
      <c r="T30" s="105"/>
      <c r="U30" s="109">
        <v>154851.85999999999</v>
      </c>
      <c r="V30" s="17">
        <f t="shared" si="2"/>
        <v>154851.86000000002</v>
      </c>
      <c r="W30" s="62">
        <f t="shared" si="1"/>
        <v>0</v>
      </c>
    </row>
    <row r="31" spans="1:23" s="2" customFormat="1" ht="14.4" x14ac:dyDescent="0.3">
      <c r="A31" s="2" t="s">
        <v>23</v>
      </c>
      <c r="B31" s="2">
        <v>27</v>
      </c>
      <c r="C31" s="94" t="s">
        <v>123</v>
      </c>
      <c r="D31" s="104">
        <v>90808.67</v>
      </c>
      <c r="E31" s="105">
        <v>7696.46</v>
      </c>
      <c r="F31" s="105">
        <v>560.33000000000004</v>
      </c>
      <c r="G31" s="105">
        <v>2515.48</v>
      </c>
      <c r="H31" s="105">
        <v>8069.5</v>
      </c>
      <c r="I31" s="105">
        <v>607.04</v>
      </c>
      <c r="J31" s="105">
        <v>15304.4</v>
      </c>
      <c r="K31" s="105">
        <v>10168</v>
      </c>
      <c r="L31" s="105"/>
      <c r="M31" s="105"/>
      <c r="N31" s="103"/>
      <c r="O31" s="103"/>
      <c r="P31" s="105">
        <v>19612.34</v>
      </c>
      <c r="Q31" s="105">
        <v>91.2</v>
      </c>
      <c r="R31" s="105">
        <v>775.5</v>
      </c>
      <c r="S31" s="105"/>
      <c r="T31" s="105"/>
      <c r="U31" s="109">
        <v>156208.92000000001</v>
      </c>
      <c r="V31" s="17">
        <f t="shared" si="2"/>
        <v>156208.92000000001</v>
      </c>
      <c r="W31" s="62">
        <f t="shared" si="1"/>
        <v>0</v>
      </c>
    </row>
    <row r="32" spans="1:23" s="2" customFormat="1" ht="14.4" x14ac:dyDescent="0.3">
      <c r="A32" s="2" t="s">
        <v>24</v>
      </c>
      <c r="B32" s="2">
        <v>28</v>
      </c>
      <c r="C32" s="94" t="s">
        <v>124</v>
      </c>
      <c r="D32" s="104">
        <v>36760.82</v>
      </c>
      <c r="E32" s="105">
        <v>6874.1</v>
      </c>
      <c r="F32" s="105"/>
      <c r="G32" s="105">
        <v>735</v>
      </c>
      <c r="H32" s="105">
        <v>5770</v>
      </c>
      <c r="I32" s="105">
        <v>15</v>
      </c>
      <c r="J32" s="105">
        <v>3333.25</v>
      </c>
      <c r="K32" s="105"/>
      <c r="L32" s="105">
        <v>724.4</v>
      </c>
      <c r="M32" s="105"/>
      <c r="N32" s="103"/>
      <c r="O32" s="103"/>
      <c r="P32" s="105">
        <v>9945.06</v>
      </c>
      <c r="Q32" s="105">
        <v>385</v>
      </c>
      <c r="R32" s="105">
        <v>302</v>
      </c>
      <c r="S32" s="105"/>
      <c r="T32" s="105"/>
      <c r="U32" s="109">
        <v>64844.63</v>
      </c>
      <c r="V32" s="17">
        <f t="shared" si="2"/>
        <v>64844.63</v>
      </c>
      <c r="W32" s="62">
        <f t="shared" si="1"/>
        <v>0</v>
      </c>
    </row>
    <row r="33" spans="1:23" s="2" customFormat="1" ht="14.4" x14ac:dyDescent="0.3">
      <c r="A33" s="2" t="s">
        <v>25</v>
      </c>
      <c r="B33" s="2">
        <v>29</v>
      </c>
      <c r="C33" s="94" t="s">
        <v>125</v>
      </c>
      <c r="D33" s="104">
        <v>3708.85</v>
      </c>
      <c r="E33" s="105">
        <v>1243</v>
      </c>
      <c r="F33" s="105"/>
      <c r="G33" s="105">
        <v>326</v>
      </c>
      <c r="H33" s="105">
        <v>1010</v>
      </c>
      <c r="I33" s="105"/>
      <c r="J33" s="105">
        <v>17109.490000000002</v>
      </c>
      <c r="K33" s="105"/>
      <c r="L33" s="105"/>
      <c r="M33" s="105"/>
      <c r="N33" s="103"/>
      <c r="O33" s="103"/>
      <c r="P33" s="105">
        <v>3315.12</v>
      </c>
      <c r="Q33" s="105">
        <v>25</v>
      </c>
      <c r="R33" s="105">
        <v>25</v>
      </c>
      <c r="S33" s="105"/>
      <c r="T33" s="105"/>
      <c r="U33" s="109">
        <v>26762.46</v>
      </c>
      <c r="V33" s="17">
        <f t="shared" si="2"/>
        <v>26762.460000000003</v>
      </c>
      <c r="W33" s="62">
        <f t="shared" si="1"/>
        <v>0</v>
      </c>
    </row>
    <row r="34" spans="1:23" s="2" customFormat="1" ht="14.4" x14ac:dyDescent="0.3">
      <c r="A34" s="2" t="s">
        <v>26</v>
      </c>
      <c r="B34" s="2">
        <v>30</v>
      </c>
      <c r="C34" s="94" t="s">
        <v>126</v>
      </c>
      <c r="D34" s="104">
        <v>142812.47</v>
      </c>
      <c r="E34" s="105">
        <v>35650.19</v>
      </c>
      <c r="F34" s="105">
        <v>3620</v>
      </c>
      <c r="G34" s="105">
        <v>17289.509999999998</v>
      </c>
      <c r="H34" s="105">
        <v>24656.63</v>
      </c>
      <c r="I34" s="105">
        <v>271.5</v>
      </c>
      <c r="J34" s="105">
        <v>34970.449999999997</v>
      </c>
      <c r="K34" s="105">
        <v>3304.37</v>
      </c>
      <c r="L34" s="105"/>
      <c r="M34" s="105"/>
      <c r="N34" s="103"/>
      <c r="O34" s="103"/>
      <c r="P34" s="105">
        <v>100003.15</v>
      </c>
      <c r="Q34" s="105">
        <v>12478.52</v>
      </c>
      <c r="R34" s="105">
        <v>6931.43</v>
      </c>
      <c r="S34" s="105">
        <v>100</v>
      </c>
      <c r="T34" s="105"/>
      <c r="U34" s="109">
        <v>382088.22</v>
      </c>
      <c r="V34" s="17">
        <f t="shared" si="2"/>
        <v>382088.22000000003</v>
      </c>
      <c r="W34" s="62">
        <f t="shared" si="1"/>
        <v>0</v>
      </c>
    </row>
    <row r="35" spans="1:23" s="2" customFormat="1" ht="14.4" x14ac:dyDescent="0.3">
      <c r="A35" s="2" t="s">
        <v>27</v>
      </c>
      <c r="B35" s="2">
        <v>31</v>
      </c>
      <c r="C35" s="94" t="s">
        <v>127</v>
      </c>
      <c r="D35" s="104">
        <v>69407.710000000006</v>
      </c>
      <c r="E35" s="105">
        <v>5744.58</v>
      </c>
      <c r="F35" s="105">
        <v>180</v>
      </c>
      <c r="G35" s="105">
        <v>1435</v>
      </c>
      <c r="H35" s="105">
        <v>5075</v>
      </c>
      <c r="I35" s="105">
        <v>66.81</v>
      </c>
      <c r="J35" s="105">
        <v>6107.21</v>
      </c>
      <c r="K35" s="105"/>
      <c r="L35" s="105"/>
      <c r="M35" s="105">
        <v>1989.64</v>
      </c>
      <c r="N35" s="103"/>
      <c r="O35" s="103"/>
      <c r="P35" s="105">
        <v>23013.4</v>
      </c>
      <c r="Q35" s="105">
        <v>13324</v>
      </c>
      <c r="R35" s="105">
        <v>1416.88</v>
      </c>
      <c r="S35" s="105"/>
      <c r="T35" s="105"/>
      <c r="U35" s="109">
        <v>127760.23</v>
      </c>
      <c r="V35" s="17">
        <f t="shared" si="2"/>
        <v>127760.23000000001</v>
      </c>
      <c r="W35" s="62">
        <f t="shared" si="1"/>
        <v>0</v>
      </c>
    </row>
    <row r="36" spans="1:23" s="2" customFormat="1" ht="14.4" x14ac:dyDescent="0.3">
      <c r="A36" s="2" t="s">
        <v>28</v>
      </c>
      <c r="B36" s="2">
        <v>32</v>
      </c>
      <c r="C36" s="94" t="s">
        <v>128</v>
      </c>
      <c r="D36" s="104">
        <v>187254.48</v>
      </c>
      <c r="E36" s="105">
        <v>14676.69</v>
      </c>
      <c r="F36" s="105">
        <v>638</v>
      </c>
      <c r="G36" s="105">
        <v>3216.86</v>
      </c>
      <c r="H36" s="105">
        <v>14191.4</v>
      </c>
      <c r="I36" s="105">
        <v>379.52</v>
      </c>
      <c r="J36" s="105">
        <v>101911.47</v>
      </c>
      <c r="K36" s="105"/>
      <c r="L36" s="105"/>
      <c r="M36" s="105">
        <v>5080</v>
      </c>
      <c r="N36" s="103"/>
      <c r="O36" s="103"/>
      <c r="P36" s="105">
        <v>35275.17</v>
      </c>
      <c r="Q36" s="105">
        <v>2184.33</v>
      </c>
      <c r="R36" s="105">
        <v>4150.09</v>
      </c>
      <c r="S36" s="105"/>
      <c r="T36" s="105"/>
      <c r="U36" s="109">
        <v>368958.01</v>
      </c>
      <c r="V36" s="17">
        <f t="shared" si="2"/>
        <v>368958.01</v>
      </c>
      <c r="W36" s="62">
        <f t="shared" si="1"/>
        <v>0</v>
      </c>
    </row>
    <row r="37" spans="1:23" s="2" customFormat="1" ht="14.4" x14ac:dyDescent="0.3">
      <c r="A37" s="2" t="s">
        <v>29</v>
      </c>
      <c r="B37" s="2">
        <v>34</v>
      </c>
      <c r="C37" s="94" t="s">
        <v>129</v>
      </c>
      <c r="D37" s="104">
        <v>114518.26</v>
      </c>
      <c r="E37" s="105">
        <v>20736.759999999998</v>
      </c>
      <c r="F37" s="105">
        <v>678</v>
      </c>
      <c r="G37" s="105">
        <v>3898</v>
      </c>
      <c r="H37" s="105">
        <v>16542.310000000001</v>
      </c>
      <c r="I37" s="105">
        <v>833.53</v>
      </c>
      <c r="J37" s="105">
        <v>4661.58</v>
      </c>
      <c r="K37" s="105"/>
      <c r="L37" s="105"/>
      <c r="M37" s="105"/>
      <c r="N37" s="103"/>
      <c r="O37" s="103"/>
      <c r="P37" s="105">
        <v>51576.95</v>
      </c>
      <c r="Q37" s="105">
        <v>3423</v>
      </c>
      <c r="R37" s="105">
        <v>3055</v>
      </c>
      <c r="S37" s="105"/>
      <c r="T37" s="105"/>
      <c r="U37" s="109">
        <v>219923.39</v>
      </c>
      <c r="V37" s="17">
        <f t="shared" si="2"/>
        <v>219923.38999999996</v>
      </c>
      <c r="W37" s="62">
        <f t="shared" si="1"/>
        <v>0</v>
      </c>
    </row>
    <row r="38" spans="1:23" s="2" customFormat="1" ht="14.4" x14ac:dyDescent="0.3">
      <c r="A38" s="2" t="s">
        <v>30</v>
      </c>
      <c r="B38" s="2">
        <v>35</v>
      </c>
      <c r="C38" s="94" t="s">
        <v>130</v>
      </c>
      <c r="D38" s="104">
        <v>34430.639999999999</v>
      </c>
      <c r="E38" s="105">
        <v>4825.0600000000004</v>
      </c>
      <c r="F38" s="105"/>
      <c r="G38" s="105">
        <v>1812.25</v>
      </c>
      <c r="H38" s="105">
        <v>8993.09</v>
      </c>
      <c r="I38" s="105"/>
      <c r="J38" s="105">
        <v>354</v>
      </c>
      <c r="K38" s="105"/>
      <c r="L38" s="105"/>
      <c r="M38" s="105"/>
      <c r="N38" s="103"/>
      <c r="O38" s="103"/>
      <c r="P38" s="105">
        <v>9247.7999999999993</v>
      </c>
      <c r="Q38" s="105">
        <v>986.25</v>
      </c>
      <c r="R38" s="105">
        <v>1409.68</v>
      </c>
      <c r="S38" s="105"/>
      <c r="T38" s="105"/>
      <c r="U38" s="109">
        <v>62058.77</v>
      </c>
      <c r="V38" s="17">
        <f t="shared" si="2"/>
        <v>62058.77</v>
      </c>
      <c r="W38" s="62">
        <f t="shared" si="1"/>
        <v>0</v>
      </c>
    </row>
    <row r="39" spans="1:23" s="2" customFormat="1" ht="14.4" x14ac:dyDescent="0.3">
      <c r="A39" s="2" t="s">
        <v>38</v>
      </c>
      <c r="B39" s="2">
        <v>36</v>
      </c>
      <c r="C39" s="94" t="s">
        <v>131</v>
      </c>
      <c r="D39" s="106"/>
      <c r="E39" s="107"/>
      <c r="F39" s="107"/>
      <c r="G39" s="107"/>
      <c r="H39" s="107"/>
      <c r="I39" s="107"/>
      <c r="J39" s="107">
        <v>4980</v>
      </c>
      <c r="K39" s="107"/>
      <c r="L39" s="107"/>
      <c r="M39" s="107"/>
      <c r="N39" s="103"/>
      <c r="O39" s="103"/>
      <c r="P39" s="107">
        <v>33448.35</v>
      </c>
      <c r="Q39" s="107">
        <v>9256.6</v>
      </c>
      <c r="R39" s="107"/>
      <c r="S39" s="107"/>
      <c r="T39" s="107">
        <v>73340.63</v>
      </c>
      <c r="U39" s="110">
        <v>121025.58</v>
      </c>
      <c r="V39" s="17">
        <f>SUM(D39:T39)</f>
        <v>121025.58</v>
      </c>
      <c r="W39" s="62">
        <f t="shared" si="1"/>
        <v>0</v>
      </c>
    </row>
    <row r="40" spans="1:23" x14ac:dyDescent="0.25">
      <c r="C40" s="50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W40" s="62">
        <f t="shared" si="1"/>
        <v>0</v>
      </c>
    </row>
    <row r="41" spans="1:23" x14ac:dyDescent="0.25">
      <c r="W41" s="62">
        <f t="shared" si="1"/>
        <v>0</v>
      </c>
    </row>
    <row r="42" spans="1:23" x14ac:dyDescent="0.25">
      <c r="D42" s="2"/>
      <c r="E42" s="2"/>
      <c r="F42" s="2"/>
      <c r="G42" s="2"/>
      <c r="H42" s="2"/>
      <c r="I42" s="2"/>
      <c r="J42" s="2"/>
      <c r="K42" s="2"/>
      <c r="L42" s="38"/>
      <c r="M42" s="38"/>
      <c r="N42" s="2"/>
      <c r="O42" s="2"/>
      <c r="P42" s="38"/>
      <c r="Q42" s="38"/>
      <c r="R42" s="38"/>
      <c r="S42" s="2"/>
      <c r="T42" s="2"/>
      <c r="U42" s="2"/>
      <c r="V42" s="2"/>
      <c r="W42" s="62">
        <f t="shared" si="1"/>
        <v>0</v>
      </c>
    </row>
    <row r="43" spans="1:23" ht="13.8" thickBot="1" x14ac:dyDescent="0.3">
      <c r="A43" t="s">
        <v>31</v>
      </c>
      <c r="D43" s="3">
        <f t="shared" ref="D43:N43" si="3">SUM(D7:D42)</f>
        <v>2644799.38</v>
      </c>
      <c r="E43" s="3">
        <f t="shared" si="3"/>
        <v>401468.91000000003</v>
      </c>
      <c r="F43" s="3">
        <f t="shared" si="3"/>
        <v>19821.18</v>
      </c>
      <c r="G43" s="3">
        <f t="shared" si="3"/>
        <v>90394.03</v>
      </c>
      <c r="H43" s="3">
        <f t="shared" si="3"/>
        <v>323098.98000000004</v>
      </c>
      <c r="I43" s="3">
        <f t="shared" si="3"/>
        <v>28255.899999999998</v>
      </c>
      <c r="J43" s="3">
        <f t="shared" si="3"/>
        <v>950756.27999999991</v>
      </c>
      <c r="K43" s="3">
        <f t="shared" si="3"/>
        <v>30891.280000000002</v>
      </c>
      <c r="L43" s="39">
        <f t="shared" si="3"/>
        <v>25304.530000000006</v>
      </c>
      <c r="M43" s="39">
        <f t="shared" si="3"/>
        <v>9363.7099999999991</v>
      </c>
      <c r="N43" s="3">
        <f t="shared" si="3"/>
        <v>1166.5</v>
      </c>
      <c r="O43" s="3">
        <f t="shared" ref="O43:V43" si="4">SUM(O7:O42)</f>
        <v>0</v>
      </c>
      <c r="P43" s="39">
        <f t="shared" si="4"/>
        <v>1050314.5700000003</v>
      </c>
      <c r="Q43" s="39">
        <f t="shared" si="4"/>
        <v>140098.06</v>
      </c>
      <c r="R43" s="39">
        <f t="shared" si="4"/>
        <v>52322.369999999988</v>
      </c>
      <c r="S43" s="3">
        <f t="shared" si="4"/>
        <v>1250.9000000000001</v>
      </c>
      <c r="T43" s="3">
        <f t="shared" si="4"/>
        <v>73340.63</v>
      </c>
      <c r="U43" s="3">
        <f>SUM(U7:U42)</f>
        <v>5842647.209999999</v>
      </c>
      <c r="V43" s="3">
        <f t="shared" si="4"/>
        <v>5842647.209999999</v>
      </c>
      <c r="W43" s="62">
        <f t="shared" si="1"/>
        <v>0</v>
      </c>
    </row>
    <row r="44" spans="1:23" ht="13.8" thickTop="1" x14ac:dyDescent="0.25">
      <c r="V44" s="44" t="b">
        <f>U43=V43</f>
        <v>1</v>
      </c>
    </row>
    <row r="45" spans="1:23" x14ac:dyDescent="0.25">
      <c r="D45" s="7"/>
      <c r="R45" s="40"/>
      <c r="T45" s="43" t="s">
        <v>91</v>
      </c>
    </row>
    <row r="46" spans="1:23" x14ac:dyDescent="0.25">
      <c r="D46" s="7"/>
      <c r="E46" s="7"/>
      <c r="F46" s="7"/>
      <c r="G46" s="7"/>
      <c r="H46" s="7"/>
      <c r="I46" s="7"/>
      <c r="J46" s="7"/>
      <c r="K46" s="7"/>
      <c r="L46" s="40"/>
      <c r="M46" s="40"/>
      <c r="N46" s="7"/>
      <c r="O46" s="7"/>
      <c r="P46" s="40"/>
      <c r="Q46" s="40"/>
      <c r="R46" s="40"/>
      <c r="S46" s="7"/>
      <c r="T46" s="43" t="s">
        <v>92</v>
      </c>
      <c r="U46" s="7"/>
      <c r="W46" s="63"/>
    </row>
    <row r="47" spans="1:23" x14ac:dyDescent="0.25">
      <c r="D47" s="7"/>
      <c r="E47" s="7"/>
    </row>
    <row r="48" spans="1:23" x14ac:dyDescent="0.25">
      <c r="E48" s="7"/>
      <c r="T48" s="1" t="s">
        <v>90</v>
      </c>
      <c r="U48" s="7">
        <f>U43-T43</f>
        <v>5769306.5799999991</v>
      </c>
      <c r="V48" s="93" t="s">
        <v>152</v>
      </c>
    </row>
    <row r="49" spans="5:22" x14ac:dyDescent="0.25">
      <c r="E49" s="7"/>
      <c r="V49" s="93" t="s">
        <v>153</v>
      </c>
    </row>
    <row r="50" spans="5:22" x14ac:dyDescent="0.25">
      <c r="E50" s="7"/>
    </row>
    <row r="51" spans="5:22" x14ac:dyDescent="0.25">
      <c r="E51" s="7"/>
    </row>
    <row r="52" spans="5:22" x14ac:dyDescent="0.25">
      <c r="E52" s="7"/>
    </row>
    <row r="53" spans="5:22" x14ac:dyDescent="0.25">
      <c r="E53" s="7"/>
    </row>
    <row r="54" spans="5:22" x14ac:dyDescent="0.25">
      <c r="E54" s="7"/>
    </row>
    <row r="55" spans="5:22" x14ac:dyDescent="0.25">
      <c r="E55" s="7"/>
    </row>
    <row r="56" spans="5:22" x14ac:dyDescent="0.25">
      <c r="E56" s="7"/>
    </row>
    <row r="57" spans="5:22" x14ac:dyDescent="0.25">
      <c r="E57" s="7"/>
    </row>
    <row r="58" spans="5:22" x14ac:dyDescent="0.25">
      <c r="E58" s="7"/>
    </row>
    <row r="59" spans="5:22" x14ac:dyDescent="0.25">
      <c r="E59" s="7"/>
    </row>
    <row r="60" spans="5:22" x14ac:dyDescent="0.25">
      <c r="E60" s="7"/>
    </row>
    <row r="61" spans="5:22" x14ac:dyDescent="0.25">
      <c r="E61" s="7"/>
    </row>
    <row r="62" spans="5:22" x14ac:dyDescent="0.25">
      <c r="E62" s="7"/>
    </row>
    <row r="63" spans="5:22" x14ac:dyDescent="0.25">
      <c r="E63" s="7"/>
    </row>
    <row r="64" spans="5:22" x14ac:dyDescent="0.25">
      <c r="E64" s="7"/>
    </row>
    <row r="65" spans="4:5" x14ac:dyDescent="0.25">
      <c r="E65" s="7"/>
    </row>
    <row r="66" spans="4:5" x14ac:dyDescent="0.25">
      <c r="E66" s="7"/>
    </row>
    <row r="67" spans="4:5" x14ac:dyDescent="0.25">
      <c r="E67" s="7"/>
    </row>
    <row r="68" spans="4:5" x14ac:dyDescent="0.25">
      <c r="E68" s="7"/>
    </row>
    <row r="69" spans="4:5" x14ac:dyDescent="0.25">
      <c r="E69" s="7"/>
    </row>
    <row r="70" spans="4:5" x14ac:dyDescent="0.25">
      <c r="E70" s="7"/>
    </row>
    <row r="71" spans="4:5" x14ac:dyDescent="0.25">
      <c r="E71" s="7"/>
    </row>
    <row r="72" spans="4:5" x14ac:dyDescent="0.25">
      <c r="E72" s="7"/>
    </row>
    <row r="73" spans="4:5" x14ac:dyDescent="0.25">
      <c r="E73" s="7"/>
    </row>
    <row r="74" spans="4:5" x14ac:dyDescent="0.25">
      <c r="E74" s="7"/>
    </row>
    <row r="75" spans="4:5" x14ac:dyDescent="0.25">
      <c r="E75" s="7"/>
    </row>
    <row r="76" spans="4:5" x14ac:dyDescent="0.25">
      <c r="E76" s="7"/>
    </row>
    <row r="77" spans="4:5" x14ac:dyDescent="0.25">
      <c r="E77" s="7"/>
    </row>
    <row r="78" spans="4:5" x14ac:dyDescent="0.25">
      <c r="E78" s="7"/>
    </row>
    <row r="79" spans="4:5" x14ac:dyDescent="0.25">
      <c r="E79" s="7"/>
    </row>
    <row r="80" spans="4:5" x14ac:dyDescent="0.25">
      <c r="D80" s="7"/>
      <c r="E80" s="7"/>
    </row>
    <row r="81" spans="5:5" x14ac:dyDescent="0.25">
      <c r="E81" s="7"/>
    </row>
  </sheetData>
  <mergeCells count="2">
    <mergeCell ref="A1:E1"/>
    <mergeCell ref="A2:E2"/>
  </mergeCells>
  <phoneticPr fontId="0" type="noConversion"/>
  <printOptions horizontalCentered="1"/>
  <pageMargins left="0.25" right="0" top="0.75" bottom="0.5" header="0.5" footer="0.5"/>
  <pageSetup orientation="portrait" r:id="rId1"/>
  <headerFooter alignWithMargins="0"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pane xSplit="1" ySplit="5" topLeftCell="C24" activePane="bottomRight" state="frozen"/>
      <selection activeCell="E10" sqref="E10"/>
      <selection pane="topRight" activeCell="E10" sqref="E10"/>
      <selection pane="bottomLeft" activeCell="E10" sqref="E10"/>
      <selection pane="bottomRight" activeCell="B7" sqref="B7:S39"/>
    </sheetView>
  </sheetViews>
  <sheetFormatPr defaultColWidth="9.109375" defaultRowHeight="13.2" x14ac:dyDescent="0.25"/>
  <cols>
    <col min="1" max="1" width="21.33203125" style="18" customWidth="1"/>
    <col min="2" max="20" width="15.6640625" style="18" customWidth="1"/>
    <col min="21" max="21" width="13.109375" style="18" bestFit="1" customWidth="1"/>
    <col min="22" max="22" width="4.44140625" style="18" customWidth="1"/>
    <col min="23" max="16384" width="9.109375" style="18"/>
  </cols>
  <sheetData>
    <row r="1" spans="1:23" ht="15.6" x14ac:dyDescent="0.3">
      <c r="A1" s="115" t="s">
        <v>177</v>
      </c>
      <c r="B1" s="115"/>
      <c r="C1" s="115"/>
    </row>
    <row r="2" spans="1:23" ht="15.6" x14ac:dyDescent="0.3">
      <c r="A2" s="115" t="str">
        <f>'YTD DMF'!A2:I2</f>
        <v>Through April</v>
      </c>
      <c r="B2" s="115"/>
      <c r="C2" s="115"/>
      <c r="D2" s="52"/>
      <c r="E2" s="95"/>
      <c r="F2" s="52"/>
    </row>
    <row r="4" spans="1:23" x14ac:dyDescent="0.25">
      <c r="B4" s="19">
        <v>2015</v>
      </c>
      <c r="C4" s="19">
        <f>+B4</f>
        <v>2015</v>
      </c>
      <c r="D4" s="19">
        <f t="shared" ref="D4:Q4" si="0">+C4</f>
        <v>2015</v>
      </c>
      <c r="E4" s="19">
        <f t="shared" si="0"/>
        <v>2015</v>
      </c>
      <c r="F4" s="19">
        <f t="shared" si="0"/>
        <v>2015</v>
      </c>
      <c r="G4" s="19">
        <f t="shared" si="0"/>
        <v>2015</v>
      </c>
      <c r="H4" s="19">
        <f t="shared" si="0"/>
        <v>2015</v>
      </c>
      <c r="I4" s="19">
        <f t="shared" si="0"/>
        <v>2015</v>
      </c>
      <c r="J4" s="19">
        <f t="shared" si="0"/>
        <v>2015</v>
      </c>
      <c r="K4" s="19">
        <f t="shared" si="0"/>
        <v>2015</v>
      </c>
      <c r="L4" s="19">
        <f t="shared" si="0"/>
        <v>2015</v>
      </c>
      <c r="M4" s="19">
        <f t="shared" si="0"/>
        <v>2015</v>
      </c>
      <c r="N4" s="19">
        <f t="shared" si="0"/>
        <v>2015</v>
      </c>
      <c r="O4" s="19">
        <f t="shared" si="0"/>
        <v>2015</v>
      </c>
      <c r="P4" s="19">
        <f t="shared" si="0"/>
        <v>2015</v>
      </c>
      <c r="Q4" s="19">
        <f t="shared" si="0"/>
        <v>2015</v>
      </c>
      <c r="R4" s="19">
        <f>+Q4</f>
        <v>2015</v>
      </c>
      <c r="S4" s="19">
        <f>+T4</f>
        <v>2015</v>
      </c>
      <c r="T4" s="19">
        <f>+Q4</f>
        <v>2015</v>
      </c>
      <c r="U4" s="20"/>
    </row>
    <row r="5" spans="1:23" x14ac:dyDescent="0.25">
      <c r="B5" s="20" t="s">
        <v>69</v>
      </c>
      <c r="C5" s="20" t="s">
        <v>0</v>
      </c>
      <c r="D5" s="20" t="s">
        <v>1</v>
      </c>
      <c r="E5" s="20" t="s">
        <v>2</v>
      </c>
      <c r="F5" s="20" t="s">
        <v>3</v>
      </c>
      <c r="G5" s="20" t="s">
        <v>39</v>
      </c>
      <c r="H5" s="20" t="s">
        <v>40</v>
      </c>
      <c r="I5" s="20" t="s">
        <v>41</v>
      </c>
      <c r="J5" s="20" t="s">
        <v>70</v>
      </c>
      <c r="K5" s="20" t="s">
        <v>71</v>
      </c>
      <c r="L5" s="20" t="s">
        <v>43</v>
      </c>
      <c r="M5" s="20" t="s">
        <v>72</v>
      </c>
      <c r="N5" s="20" t="s">
        <v>73</v>
      </c>
      <c r="O5" s="20" t="s">
        <v>74</v>
      </c>
      <c r="P5" s="20" t="s">
        <v>44</v>
      </c>
      <c r="Q5" s="20" t="s">
        <v>75</v>
      </c>
      <c r="R5" s="45" t="s">
        <v>88</v>
      </c>
      <c r="S5" s="20" t="s">
        <v>77</v>
      </c>
      <c r="T5" s="20" t="s">
        <v>46</v>
      </c>
      <c r="U5" s="20"/>
    </row>
    <row r="6" spans="1:23" x14ac:dyDescent="0.25">
      <c r="B6"/>
      <c r="C6"/>
      <c r="D6"/>
      <c r="E6"/>
      <c r="F6"/>
      <c r="G6"/>
      <c r="H6"/>
      <c r="I6"/>
      <c r="J6" s="8"/>
      <c r="K6" s="8"/>
      <c r="L6"/>
      <c r="M6"/>
      <c r="N6" s="8"/>
      <c r="O6" s="8"/>
      <c r="P6" s="8"/>
      <c r="Q6"/>
      <c r="R6"/>
      <c r="S6"/>
    </row>
    <row r="7" spans="1:23" s="21" customFormat="1" x14ac:dyDescent="0.25">
      <c r="A7" s="21" t="s">
        <v>63</v>
      </c>
      <c r="B7" s="97">
        <v>58799.06</v>
      </c>
      <c r="C7" s="97">
        <v>9430.0300000000007</v>
      </c>
      <c r="D7" s="97">
        <v>495</v>
      </c>
      <c r="E7" s="97">
        <v>1770</v>
      </c>
      <c r="F7" s="97">
        <v>7951.19</v>
      </c>
      <c r="G7" s="97">
        <v>494.33</v>
      </c>
      <c r="H7" s="97">
        <v>9651.25</v>
      </c>
      <c r="I7" s="97">
        <v>0</v>
      </c>
      <c r="J7" s="97">
        <v>0</v>
      </c>
      <c r="K7" s="97">
        <v>0</v>
      </c>
      <c r="L7" s="97">
        <v>0</v>
      </c>
      <c r="M7" s="97">
        <v>0</v>
      </c>
      <c r="N7" s="97">
        <v>30663.81</v>
      </c>
      <c r="O7" s="97">
        <v>21.63</v>
      </c>
      <c r="P7" s="97">
        <v>1485</v>
      </c>
      <c r="Q7" s="97">
        <v>51.5</v>
      </c>
      <c r="R7" s="97">
        <v>0</v>
      </c>
      <c r="S7" s="97">
        <v>120812.8</v>
      </c>
      <c r="T7" s="17">
        <f>SUM(B7:R7)</f>
        <v>120812.8</v>
      </c>
      <c r="U7" s="59">
        <f>+T7-S7</f>
        <v>0</v>
      </c>
      <c r="W7" s="22"/>
    </row>
    <row r="8" spans="1:23" s="21" customFormat="1" x14ac:dyDescent="0.25">
      <c r="A8" s="21" t="s">
        <v>4</v>
      </c>
      <c r="B8" s="97">
        <v>29493.85</v>
      </c>
      <c r="C8" s="97">
        <v>6700</v>
      </c>
      <c r="D8" s="97">
        <v>20</v>
      </c>
      <c r="E8" s="97">
        <v>618</v>
      </c>
      <c r="F8" s="97">
        <v>5536.38</v>
      </c>
      <c r="G8" s="97">
        <v>20</v>
      </c>
      <c r="H8" s="97">
        <v>6208.76</v>
      </c>
      <c r="I8" s="97">
        <v>0</v>
      </c>
      <c r="J8" s="97">
        <v>100</v>
      </c>
      <c r="K8" s="97">
        <v>1191.3</v>
      </c>
      <c r="L8" s="97">
        <v>0</v>
      </c>
      <c r="M8" s="97">
        <v>0</v>
      </c>
      <c r="N8" s="97">
        <v>19885.72</v>
      </c>
      <c r="O8" s="97">
        <v>1511.5</v>
      </c>
      <c r="P8" s="97">
        <v>228.65</v>
      </c>
      <c r="Q8" s="97">
        <v>0</v>
      </c>
      <c r="R8" s="97">
        <v>0</v>
      </c>
      <c r="S8" s="97">
        <v>71514.16</v>
      </c>
      <c r="T8" s="17">
        <f t="shared" ref="T8:T38" si="1">SUM(B8:R8)</f>
        <v>71514.16</v>
      </c>
      <c r="U8" s="59">
        <f t="shared" ref="U8:U39" si="2">+T8-S8</f>
        <v>0</v>
      </c>
      <c r="W8" s="22"/>
    </row>
    <row r="9" spans="1:23" s="21" customFormat="1" x14ac:dyDescent="0.25">
      <c r="A9" s="21" t="s">
        <v>5</v>
      </c>
      <c r="B9" s="97">
        <v>57517.8</v>
      </c>
      <c r="C9" s="97">
        <v>3427</v>
      </c>
      <c r="D9" s="97">
        <v>910</v>
      </c>
      <c r="E9" s="97">
        <v>1323</v>
      </c>
      <c r="F9" s="97">
        <v>4339</v>
      </c>
      <c r="G9" s="97">
        <v>163.4</v>
      </c>
      <c r="H9" s="97">
        <v>9502.99</v>
      </c>
      <c r="I9" s="97">
        <v>0</v>
      </c>
      <c r="J9" s="97">
        <v>0</v>
      </c>
      <c r="K9" s="97">
        <v>0</v>
      </c>
      <c r="L9" s="97">
        <v>0</v>
      </c>
      <c r="M9" s="97">
        <v>0</v>
      </c>
      <c r="N9" s="97">
        <v>12292.1</v>
      </c>
      <c r="O9" s="97">
        <v>3930.67</v>
      </c>
      <c r="P9" s="97">
        <v>940</v>
      </c>
      <c r="Q9" s="97">
        <v>0</v>
      </c>
      <c r="R9" s="97">
        <v>0</v>
      </c>
      <c r="S9" s="97">
        <v>94345.96</v>
      </c>
      <c r="T9" s="17">
        <f t="shared" si="1"/>
        <v>94345.96</v>
      </c>
      <c r="U9" s="59">
        <f t="shared" si="2"/>
        <v>0</v>
      </c>
      <c r="W9" s="22"/>
    </row>
    <row r="10" spans="1:23" s="21" customFormat="1" x14ac:dyDescent="0.25">
      <c r="A10" s="21" t="s">
        <v>6</v>
      </c>
      <c r="B10" s="97">
        <v>0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200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97">
        <v>200</v>
      </c>
      <c r="T10" s="17">
        <f t="shared" si="1"/>
        <v>200</v>
      </c>
      <c r="U10" s="59">
        <f t="shared" si="2"/>
        <v>0</v>
      </c>
      <c r="W10" s="22"/>
    </row>
    <row r="11" spans="1:23" s="21" customFormat="1" x14ac:dyDescent="0.25">
      <c r="A11" s="21" t="s">
        <v>7</v>
      </c>
      <c r="B11" s="97">
        <v>50850.9</v>
      </c>
      <c r="C11" s="97">
        <v>6675.15</v>
      </c>
      <c r="D11" s="97">
        <v>101.5</v>
      </c>
      <c r="E11" s="97">
        <v>5906</v>
      </c>
      <c r="F11" s="97">
        <v>11648.75</v>
      </c>
      <c r="G11" s="97">
        <v>167.1</v>
      </c>
      <c r="H11" s="97">
        <v>9121.52</v>
      </c>
      <c r="I11" s="97">
        <v>0</v>
      </c>
      <c r="J11" s="97">
        <v>11990.12</v>
      </c>
      <c r="K11" s="97">
        <v>5608.19</v>
      </c>
      <c r="L11" s="97">
        <v>0</v>
      </c>
      <c r="M11" s="97">
        <v>0</v>
      </c>
      <c r="N11" s="97">
        <v>27885.29</v>
      </c>
      <c r="O11" s="97">
        <v>1560.93</v>
      </c>
      <c r="P11" s="97">
        <v>6132</v>
      </c>
      <c r="Q11" s="97">
        <v>0</v>
      </c>
      <c r="R11" s="97">
        <v>0</v>
      </c>
      <c r="S11" s="97">
        <v>137647.45000000001</v>
      </c>
      <c r="T11" s="17">
        <f t="shared" si="1"/>
        <v>137647.45000000001</v>
      </c>
      <c r="U11" s="59">
        <f t="shared" si="2"/>
        <v>0</v>
      </c>
      <c r="W11" s="22"/>
    </row>
    <row r="12" spans="1:23" s="21" customFormat="1" x14ac:dyDescent="0.25">
      <c r="A12" s="21" t="s">
        <v>64</v>
      </c>
      <c r="B12" s="97">
        <v>52472.32</v>
      </c>
      <c r="C12" s="97">
        <v>11220.97</v>
      </c>
      <c r="D12" s="97">
        <v>847</v>
      </c>
      <c r="E12" s="97">
        <v>2055.15</v>
      </c>
      <c r="F12" s="97">
        <v>8803.6</v>
      </c>
      <c r="G12" s="97">
        <v>0</v>
      </c>
      <c r="H12" s="97">
        <v>3775</v>
      </c>
      <c r="I12" s="97">
        <v>0</v>
      </c>
      <c r="J12" s="97">
        <v>0</v>
      </c>
      <c r="K12" s="97">
        <v>4424.1099999999997</v>
      </c>
      <c r="L12" s="97">
        <v>0</v>
      </c>
      <c r="M12" s="97">
        <v>0</v>
      </c>
      <c r="N12" s="97">
        <v>18986.48</v>
      </c>
      <c r="O12" s="97">
        <v>1096.5</v>
      </c>
      <c r="P12" s="97">
        <v>1031.25</v>
      </c>
      <c r="Q12" s="97">
        <v>0</v>
      </c>
      <c r="R12" s="97">
        <v>0</v>
      </c>
      <c r="S12" s="97">
        <v>104712.38</v>
      </c>
      <c r="T12" s="17">
        <f>SUM(B12:R12)</f>
        <v>104712.38</v>
      </c>
      <c r="U12" s="59">
        <f>+T12-S12</f>
        <v>0</v>
      </c>
      <c r="W12" s="22"/>
    </row>
    <row r="13" spans="1:23" s="21" customFormat="1" x14ac:dyDescent="0.25">
      <c r="A13" s="21" t="s">
        <v>8</v>
      </c>
      <c r="B13" s="97">
        <v>50690.11</v>
      </c>
      <c r="C13" s="97">
        <v>7844.59</v>
      </c>
      <c r="D13" s="97">
        <v>443</v>
      </c>
      <c r="E13" s="97">
        <v>4460.5</v>
      </c>
      <c r="F13" s="97">
        <v>5418.12</v>
      </c>
      <c r="G13" s="97">
        <v>3308.7</v>
      </c>
      <c r="H13" s="97">
        <v>82426.559999999998</v>
      </c>
      <c r="I13" s="97">
        <v>206.67</v>
      </c>
      <c r="J13" s="97">
        <v>0</v>
      </c>
      <c r="K13" s="97">
        <v>0</v>
      </c>
      <c r="L13" s="97">
        <v>0</v>
      </c>
      <c r="M13" s="97">
        <v>0</v>
      </c>
      <c r="N13" s="97">
        <v>23654.61</v>
      </c>
      <c r="O13" s="97">
        <v>1145.69</v>
      </c>
      <c r="P13" s="97">
        <v>1401</v>
      </c>
      <c r="Q13" s="97">
        <v>0</v>
      </c>
      <c r="R13" s="97">
        <v>0</v>
      </c>
      <c r="S13" s="97">
        <v>180999.55</v>
      </c>
      <c r="T13" s="17">
        <f t="shared" si="1"/>
        <v>180999.55</v>
      </c>
      <c r="U13" s="59">
        <f t="shared" si="2"/>
        <v>0</v>
      </c>
      <c r="W13" s="22"/>
    </row>
    <row r="14" spans="1:23" s="21" customFormat="1" x14ac:dyDescent="0.25">
      <c r="A14" s="21" t="s">
        <v>9</v>
      </c>
      <c r="B14" s="97">
        <v>86272.98</v>
      </c>
      <c r="C14" s="97">
        <v>4374.25</v>
      </c>
      <c r="D14" s="97">
        <v>645</v>
      </c>
      <c r="E14" s="97">
        <v>510</v>
      </c>
      <c r="F14" s="97">
        <v>3340.25</v>
      </c>
      <c r="G14" s="97">
        <v>0</v>
      </c>
      <c r="H14" s="97">
        <v>19363.86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17778.259999999998</v>
      </c>
      <c r="O14" s="97">
        <v>1509</v>
      </c>
      <c r="P14" s="97">
        <v>403</v>
      </c>
      <c r="Q14" s="97">
        <v>0</v>
      </c>
      <c r="R14" s="97">
        <v>0</v>
      </c>
      <c r="S14" s="97">
        <v>134196.6</v>
      </c>
      <c r="T14" s="17">
        <f t="shared" si="1"/>
        <v>134196.6</v>
      </c>
      <c r="U14" s="59">
        <f t="shared" si="2"/>
        <v>0</v>
      </c>
      <c r="W14" s="22"/>
    </row>
    <row r="15" spans="1:23" s="21" customFormat="1" x14ac:dyDescent="0.25">
      <c r="A15" s="21" t="s">
        <v>32</v>
      </c>
      <c r="B15" s="97">
        <v>119590.92</v>
      </c>
      <c r="C15" s="97">
        <v>12704.28</v>
      </c>
      <c r="D15" s="97">
        <v>748</v>
      </c>
      <c r="E15" s="97">
        <v>3123</v>
      </c>
      <c r="F15" s="97">
        <v>10206.61</v>
      </c>
      <c r="G15" s="97">
        <v>826.53</v>
      </c>
      <c r="H15" s="97">
        <v>18514.27</v>
      </c>
      <c r="I15" s="97">
        <v>0</v>
      </c>
      <c r="J15" s="97">
        <v>2530.5100000000002</v>
      </c>
      <c r="K15" s="97">
        <v>0</v>
      </c>
      <c r="L15" s="97">
        <v>0</v>
      </c>
      <c r="M15" s="97">
        <v>0</v>
      </c>
      <c r="N15" s="97">
        <v>45749.56</v>
      </c>
      <c r="O15" s="97">
        <v>50084.95</v>
      </c>
      <c r="P15" s="97">
        <v>2614.06</v>
      </c>
      <c r="Q15" s="97">
        <v>0</v>
      </c>
      <c r="R15" s="97">
        <v>0</v>
      </c>
      <c r="S15" s="97">
        <v>266692.69</v>
      </c>
      <c r="T15" s="17">
        <f t="shared" si="1"/>
        <v>266692.69</v>
      </c>
      <c r="U15" s="59">
        <f t="shared" si="2"/>
        <v>0</v>
      </c>
      <c r="W15" s="22"/>
    </row>
    <row r="16" spans="1:23" s="21" customFormat="1" x14ac:dyDescent="0.25">
      <c r="A16" s="21" t="s">
        <v>33</v>
      </c>
      <c r="B16" s="97">
        <v>126811.4</v>
      </c>
      <c r="C16" s="97">
        <v>8326.48</v>
      </c>
      <c r="D16" s="97">
        <v>307</v>
      </c>
      <c r="E16" s="97">
        <v>2267.13</v>
      </c>
      <c r="F16" s="97">
        <v>11219.5</v>
      </c>
      <c r="G16" s="97">
        <v>153.21</v>
      </c>
      <c r="H16" s="97">
        <v>7317.08</v>
      </c>
      <c r="I16" s="97">
        <v>0</v>
      </c>
      <c r="J16" s="97">
        <v>75</v>
      </c>
      <c r="K16" s="97">
        <v>0</v>
      </c>
      <c r="L16" s="97">
        <v>0</v>
      </c>
      <c r="M16" s="97">
        <v>0</v>
      </c>
      <c r="N16" s="97">
        <v>25624.58</v>
      </c>
      <c r="O16" s="97">
        <v>1685.31</v>
      </c>
      <c r="P16" s="97">
        <v>495</v>
      </c>
      <c r="Q16" s="97">
        <v>0</v>
      </c>
      <c r="R16" s="97">
        <v>0</v>
      </c>
      <c r="S16" s="97">
        <v>184281.69</v>
      </c>
      <c r="T16" s="17">
        <f t="shared" si="1"/>
        <v>184281.69</v>
      </c>
      <c r="U16" s="59">
        <f t="shared" si="2"/>
        <v>0</v>
      </c>
      <c r="W16" s="22"/>
    </row>
    <row r="17" spans="1:23" s="21" customFormat="1" x14ac:dyDescent="0.25">
      <c r="A17" s="21" t="s">
        <v>10</v>
      </c>
      <c r="B17" s="97">
        <v>187784.68</v>
      </c>
      <c r="C17" s="97">
        <v>24309.61</v>
      </c>
      <c r="D17" s="97">
        <v>386</v>
      </c>
      <c r="E17" s="97">
        <v>5599.75</v>
      </c>
      <c r="F17" s="97">
        <v>22017.58</v>
      </c>
      <c r="G17" s="97">
        <v>3577.26</v>
      </c>
      <c r="H17" s="97">
        <v>54222.39</v>
      </c>
      <c r="I17" s="97">
        <v>754</v>
      </c>
      <c r="J17" s="97">
        <v>393.32</v>
      </c>
      <c r="K17" s="97">
        <v>0</v>
      </c>
      <c r="L17" s="97">
        <v>0</v>
      </c>
      <c r="M17" s="97">
        <v>0</v>
      </c>
      <c r="N17" s="97">
        <v>43852.87</v>
      </c>
      <c r="O17" s="97">
        <v>4975.75</v>
      </c>
      <c r="P17" s="97">
        <v>1919.05</v>
      </c>
      <c r="Q17" s="97">
        <v>51.5</v>
      </c>
      <c r="R17" s="97">
        <v>0</v>
      </c>
      <c r="S17" s="97">
        <v>349843.76</v>
      </c>
      <c r="T17" s="17">
        <f t="shared" si="1"/>
        <v>349843.76</v>
      </c>
      <c r="U17" s="59">
        <f t="shared" si="2"/>
        <v>0</v>
      </c>
      <c r="W17" s="22"/>
    </row>
    <row r="18" spans="1:23" s="21" customFormat="1" x14ac:dyDescent="0.25">
      <c r="A18" s="21" t="s">
        <v>11</v>
      </c>
      <c r="B18" s="97">
        <v>222690.9</v>
      </c>
      <c r="C18" s="97">
        <v>26052.7</v>
      </c>
      <c r="D18" s="97">
        <v>1068</v>
      </c>
      <c r="E18" s="97">
        <v>3884.1</v>
      </c>
      <c r="F18" s="97">
        <v>16778.16</v>
      </c>
      <c r="G18" s="97">
        <v>1358.96</v>
      </c>
      <c r="H18" s="97">
        <v>23488.7</v>
      </c>
      <c r="I18" s="97">
        <v>225</v>
      </c>
      <c r="J18" s="97">
        <v>660.78</v>
      </c>
      <c r="K18" s="97">
        <v>250</v>
      </c>
      <c r="L18" s="97">
        <v>0</v>
      </c>
      <c r="M18" s="97">
        <v>0</v>
      </c>
      <c r="N18" s="97">
        <v>81992.62</v>
      </c>
      <c r="O18" s="97">
        <v>6357</v>
      </c>
      <c r="P18" s="97">
        <v>5547.51</v>
      </c>
      <c r="Q18" s="97">
        <v>116.95</v>
      </c>
      <c r="R18" s="97">
        <v>0</v>
      </c>
      <c r="S18" s="97">
        <v>390471.38</v>
      </c>
      <c r="T18" s="17">
        <f t="shared" si="1"/>
        <v>390471.38000000006</v>
      </c>
      <c r="U18" s="59">
        <f t="shared" si="2"/>
        <v>0</v>
      </c>
      <c r="W18" s="22"/>
    </row>
    <row r="19" spans="1:23" s="21" customFormat="1" x14ac:dyDescent="0.25">
      <c r="A19" s="21" t="s">
        <v>12</v>
      </c>
      <c r="B19" s="97">
        <v>151683.21</v>
      </c>
      <c r="C19" s="97">
        <v>9666.23</v>
      </c>
      <c r="D19" s="97">
        <v>805</v>
      </c>
      <c r="E19" s="97">
        <v>1660</v>
      </c>
      <c r="F19" s="97">
        <v>19124.12</v>
      </c>
      <c r="G19" s="97">
        <v>5534.76</v>
      </c>
      <c r="H19" s="97">
        <v>11660.78</v>
      </c>
      <c r="I19" s="97">
        <v>13271.92</v>
      </c>
      <c r="J19" s="97">
        <v>0</v>
      </c>
      <c r="K19" s="97">
        <v>1217.69</v>
      </c>
      <c r="L19" s="97">
        <v>0</v>
      </c>
      <c r="M19" s="97">
        <v>0</v>
      </c>
      <c r="N19" s="97">
        <v>36756.129999999997</v>
      </c>
      <c r="O19" s="97">
        <v>4546.37</v>
      </c>
      <c r="P19" s="97">
        <v>1243.7</v>
      </c>
      <c r="Q19" s="97">
        <v>0</v>
      </c>
      <c r="R19" s="97">
        <v>0</v>
      </c>
      <c r="S19" s="97">
        <v>257169.91</v>
      </c>
      <c r="T19" s="17">
        <f t="shared" si="1"/>
        <v>257169.91000000003</v>
      </c>
      <c r="U19" s="59">
        <f t="shared" si="2"/>
        <v>0</v>
      </c>
      <c r="W19" s="22"/>
    </row>
    <row r="20" spans="1:23" s="21" customFormat="1" x14ac:dyDescent="0.25">
      <c r="A20" s="21" t="s">
        <v>13</v>
      </c>
      <c r="B20" s="97">
        <v>222390.1</v>
      </c>
      <c r="C20" s="97">
        <v>20653.71</v>
      </c>
      <c r="D20" s="97">
        <v>1346</v>
      </c>
      <c r="E20" s="97">
        <v>1747</v>
      </c>
      <c r="F20" s="97">
        <v>14052.41</v>
      </c>
      <c r="G20" s="97">
        <v>368</v>
      </c>
      <c r="H20" s="97">
        <v>13010.22</v>
      </c>
      <c r="I20" s="97">
        <v>0</v>
      </c>
      <c r="J20" s="97">
        <v>2602</v>
      </c>
      <c r="K20" s="97">
        <v>1968.4</v>
      </c>
      <c r="L20" s="97">
        <v>0</v>
      </c>
      <c r="M20" s="97">
        <v>0</v>
      </c>
      <c r="N20" s="97">
        <v>103703.97</v>
      </c>
      <c r="O20" s="97">
        <v>5367.83</v>
      </c>
      <c r="P20" s="97">
        <v>1446</v>
      </c>
      <c r="Q20" s="97">
        <v>20.6</v>
      </c>
      <c r="R20" s="97">
        <v>0</v>
      </c>
      <c r="S20" s="97">
        <v>388676.24</v>
      </c>
      <c r="T20" s="17">
        <f t="shared" si="1"/>
        <v>388676.24000000005</v>
      </c>
      <c r="U20" s="59">
        <f t="shared" si="2"/>
        <v>0</v>
      </c>
      <c r="W20" s="22"/>
    </row>
    <row r="21" spans="1:23" s="21" customFormat="1" x14ac:dyDescent="0.25">
      <c r="A21" s="21" t="s">
        <v>14</v>
      </c>
      <c r="B21" s="97">
        <v>25129.86</v>
      </c>
      <c r="C21" s="97">
        <v>3027</v>
      </c>
      <c r="D21" s="97">
        <v>520</v>
      </c>
      <c r="E21" s="97">
        <v>857</v>
      </c>
      <c r="F21" s="97">
        <v>3825.32</v>
      </c>
      <c r="G21" s="97">
        <v>50</v>
      </c>
      <c r="H21" s="97">
        <v>1859.72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13800.51</v>
      </c>
      <c r="O21" s="97">
        <v>6779</v>
      </c>
      <c r="P21" s="97">
        <v>379</v>
      </c>
      <c r="Q21" s="97">
        <v>0</v>
      </c>
      <c r="R21" s="97">
        <v>0</v>
      </c>
      <c r="S21" s="97">
        <v>56227.41</v>
      </c>
      <c r="T21" s="17">
        <f t="shared" si="1"/>
        <v>56227.41</v>
      </c>
      <c r="U21" s="59">
        <f t="shared" si="2"/>
        <v>0</v>
      </c>
      <c r="W21" s="22"/>
    </row>
    <row r="22" spans="1:23" s="21" customFormat="1" x14ac:dyDescent="0.25">
      <c r="A22" s="21" t="s">
        <v>15</v>
      </c>
      <c r="B22" s="97">
        <v>123005.55</v>
      </c>
      <c r="C22" s="97">
        <v>24703.91</v>
      </c>
      <c r="D22" s="97">
        <v>2242</v>
      </c>
      <c r="E22" s="97">
        <v>8356</v>
      </c>
      <c r="F22" s="97">
        <v>21025.23</v>
      </c>
      <c r="G22" s="97">
        <v>501.62</v>
      </c>
      <c r="H22" s="97">
        <v>15899.38</v>
      </c>
      <c r="I22" s="97">
        <v>79390.38</v>
      </c>
      <c r="J22" s="97">
        <v>2426.29</v>
      </c>
      <c r="K22" s="97">
        <v>19.64</v>
      </c>
      <c r="L22" s="97">
        <v>0</v>
      </c>
      <c r="M22" s="97">
        <v>0</v>
      </c>
      <c r="N22" s="97">
        <v>55926.34</v>
      </c>
      <c r="O22" s="97">
        <v>5847.15</v>
      </c>
      <c r="P22" s="97">
        <v>5523.6</v>
      </c>
      <c r="Q22" s="97">
        <v>105.06</v>
      </c>
      <c r="R22" s="97">
        <v>0</v>
      </c>
      <c r="S22" s="97">
        <v>344972.15</v>
      </c>
      <c r="T22" s="17">
        <f t="shared" si="1"/>
        <v>344972.14999999997</v>
      </c>
      <c r="U22" s="59">
        <f t="shared" si="2"/>
        <v>0</v>
      </c>
      <c r="W22" s="22"/>
    </row>
    <row r="23" spans="1:23" s="21" customFormat="1" x14ac:dyDescent="0.25">
      <c r="A23" s="21" t="s">
        <v>16</v>
      </c>
      <c r="B23" s="97">
        <v>15019.54</v>
      </c>
      <c r="C23" s="97">
        <v>363</v>
      </c>
      <c r="D23" s="97">
        <v>0</v>
      </c>
      <c r="E23" s="97">
        <v>129</v>
      </c>
      <c r="F23" s="97">
        <v>1270</v>
      </c>
      <c r="G23" s="97">
        <v>0</v>
      </c>
      <c r="H23" s="97">
        <v>2466.96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1633</v>
      </c>
      <c r="O23" s="97">
        <v>0</v>
      </c>
      <c r="P23" s="97">
        <v>0</v>
      </c>
      <c r="Q23" s="97">
        <v>0</v>
      </c>
      <c r="R23" s="97">
        <v>0</v>
      </c>
      <c r="S23" s="97">
        <v>20881.5</v>
      </c>
      <c r="T23" s="17">
        <f t="shared" si="1"/>
        <v>20881.5</v>
      </c>
      <c r="U23" s="59">
        <f t="shared" si="2"/>
        <v>0</v>
      </c>
      <c r="W23" s="22"/>
    </row>
    <row r="24" spans="1:23" s="21" customFormat="1" x14ac:dyDescent="0.25">
      <c r="A24" s="21" t="s">
        <v>17</v>
      </c>
      <c r="B24" s="97">
        <v>59537.49</v>
      </c>
      <c r="C24" s="97">
        <v>3924.46</v>
      </c>
      <c r="D24" s="97">
        <v>318</v>
      </c>
      <c r="E24" s="97">
        <v>999</v>
      </c>
      <c r="F24" s="97">
        <v>4665.6899999999996</v>
      </c>
      <c r="G24" s="97">
        <v>0</v>
      </c>
      <c r="H24" s="97">
        <v>70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9500.43</v>
      </c>
      <c r="O24" s="97">
        <v>140</v>
      </c>
      <c r="P24" s="97">
        <v>879</v>
      </c>
      <c r="Q24" s="97">
        <v>0</v>
      </c>
      <c r="R24" s="97">
        <v>0</v>
      </c>
      <c r="S24" s="97">
        <v>80034.070000000007</v>
      </c>
      <c r="T24" s="17">
        <f t="shared" si="1"/>
        <v>80034.070000000007</v>
      </c>
      <c r="U24" s="59">
        <f t="shared" si="2"/>
        <v>0</v>
      </c>
      <c r="W24" s="22"/>
    </row>
    <row r="25" spans="1:23" s="21" customFormat="1" x14ac:dyDescent="0.25">
      <c r="A25" s="21" t="s">
        <v>18</v>
      </c>
      <c r="B25" s="97">
        <v>95965.62</v>
      </c>
      <c r="C25" s="97">
        <v>8934.09</v>
      </c>
      <c r="D25" s="97">
        <v>777</v>
      </c>
      <c r="E25" s="97">
        <v>1452.27</v>
      </c>
      <c r="F25" s="97">
        <v>6001.02</v>
      </c>
      <c r="G25" s="97">
        <v>11021.79</v>
      </c>
      <c r="H25" s="97">
        <v>29993.55</v>
      </c>
      <c r="I25" s="97">
        <v>0</v>
      </c>
      <c r="J25" s="97">
        <v>0</v>
      </c>
      <c r="K25" s="97">
        <v>1523.03</v>
      </c>
      <c r="L25" s="97">
        <v>3269.02</v>
      </c>
      <c r="M25" s="97">
        <v>5353.72</v>
      </c>
      <c r="N25" s="97">
        <v>64065.599999999999</v>
      </c>
      <c r="O25" s="97">
        <v>1121.5</v>
      </c>
      <c r="P25" s="97">
        <v>700.92</v>
      </c>
      <c r="Q25" s="97">
        <v>0</v>
      </c>
      <c r="R25" s="97">
        <v>0</v>
      </c>
      <c r="S25" s="97">
        <v>230179.13</v>
      </c>
      <c r="T25" s="17">
        <f t="shared" si="1"/>
        <v>230179.13</v>
      </c>
      <c r="U25" s="59">
        <f t="shared" si="2"/>
        <v>0</v>
      </c>
      <c r="W25" s="22"/>
    </row>
    <row r="26" spans="1:23" s="21" customFormat="1" x14ac:dyDescent="0.25">
      <c r="A26" s="21" t="s">
        <v>19</v>
      </c>
      <c r="B26" s="97">
        <v>9273.23</v>
      </c>
      <c r="C26" s="97">
        <v>898</v>
      </c>
      <c r="D26" s="97">
        <v>550</v>
      </c>
      <c r="E26" s="97">
        <v>288</v>
      </c>
      <c r="F26" s="97">
        <v>1287</v>
      </c>
      <c r="G26" s="97">
        <v>380</v>
      </c>
      <c r="H26" s="97">
        <v>6133.7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2203</v>
      </c>
      <c r="O26" s="97">
        <v>0</v>
      </c>
      <c r="P26" s="97">
        <v>44</v>
      </c>
      <c r="Q26" s="97">
        <v>0</v>
      </c>
      <c r="R26" s="97">
        <v>0</v>
      </c>
      <c r="S26" s="97">
        <v>21056.93</v>
      </c>
      <c r="T26" s="17">
        <f t="shared" si="1"/>
        <v>21056.93</v>
      </c>
      <c r="U26" s="59">
        <f t="shared" si="2"/>
        <v>0</v>
      </c>
      <c r="W26" s="22"/>
    </row>
    <row r="27" spans="1:23" s="21" customFormat="1" x14ac:dyDescent="0.25">
      <c r="A27" s="21" t="s">
        <v>20</v>
      </c>
      <c r="B27" s="97">
        <v>34058.410000000003</v>
      </c>
      <c r="C27" s="97">
        <v>7997.33</v>
      </c>
      <c r="D27" s="97">
        <v>105</v>
      </c>
      <c r="E27" s="97">
        <v>2146.09</v>
      </c>
      <c r="F27" s="97">
        <v>3147.41</v>
      </c>
      <c r="G27" s="97">
        <v>108.69</v>
      </c>
      <c r="H27" s="97">
        <v>9392.1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17196.43</v>
      </c>
      <c r="O27" s="97">
        <v>1590.98</v>
      </c>
      <c r="P27" s="97">
        <v>597.17999999999995</v>
      </c>
      <c r="Q27" s="97">
        <v>0</v>
      </c>
      <c r="R27" s="97">
        <v>0</v>
      </c>
      <c r="S27" s="97">
        <v>76339.62</v>
      </c>
      <c r="T27" s="17">
        <f t="shared" si="1"/>
        <v>76339.62</v>
      </c>
      <c r="U27" s="59">
        <f t="shared" si="2"/>
        <v>0</v>
      </c>
      <c r="W27" s="22"/>
    </row>
    <row r="28" spans="1:23" s="21" customFormat="1" x14ac:dyDescent="0.25">
      <c r="A28" s="21" t="s">
        <v>21</v>
      </c>
      <c r="B28" s="97">
        <v>118253.31</v>
      </c>
      <c r="C28" s="97">
        <v>8005.11</v>
      </c>
      <c r="D28" s="97">
        <v>2069</v>
      </c>
      <c r="E28" s="97">
        <v>6536.22</v>
      </c>
      <c r="F28" s="97">
        <v>17515.310000000001</v>
      </c>
      <c r="G28" s="97">
        <v>227.65</v>
      </c>
      <c r="H28" s="97">
        <v>73129.47</v>
      </c>
      <c r="I28" s="97">
        <v>400</v>
      </c>
      <c r="J28" s="97">
        <v>0</v>
      </c>
      <c r="K28" s="97">
        <v>0</v>
      </c>
      <c r="L28" s="97">
        <v>0</v>
      </c>
      <c r="M28" s="97">
        <v>0</v>
      </c>
      <c r="N28" s="97">
        <v>61908.76</v>
      </c>
      <c r="O28" s="97">
        <v>5196.95</v>
      </c>
      <c r="P28" s="97">
        <v>3753</v>
      </c>
      <c r="Q28" s="97">
        <v>0</v>
      </c>
      <c r="R28" s="97">
        <v>0</v>
      </c>
      <c r="S28" s="97">
        <v>296994.78000000003</v>
      </c>
      <c r="T28" s="17">
        <f t="shared" si="1"/>
        <v>296994.77999999997</v>
      </c>
      <c r="U28" s="59">
        <f t="shared" si="2"/>
        <v>0</v>
      </c>
      <c r="W28" s="22"/>
    </row>
    <row r="29" spans="1:23" s="21" customFormat="1" x14ac:dyDescent="0.25">
      <c r="A29" s="21" t="s">
        <v>22</v>
      </c>
      <c r="B29" s="97">
        <v>183697.14</v>
      </c>
      <c r="C29" s="97">
        <v>25206.91</v>
      </c>
      <c r="D29" s="97">
        <v>2929</v>
      </c>
      <c r="E29" s="97">
        <v>4471</v>
      </c>
      <c r="F29" s="97">
        <v>25703.42</v>
      </c>
      <c r="G29" s="97">
        <v>95</v>
      </c>
      <c r="H29" s="97">
        <v>31467.7</v>
      </c>
      <c r="I29" s="97">
        <v>1149.55</v>
      </c>
      <c r="J29" s="97">
        <v>3997.61</v>
      </c>
      <c r="K29" s="97">
        <v>0</v>
      </c>
      <c r="L29" s="97">
        <v>0</v>
      </c>
      <c r="M29" s="97">
        <v>0</v>
      </c>
      <c r="N29" s="97">
        <v>70300.2</v>
      </c>
      <c r="O29" s="97">
        <v>2595.5300000000002</v>
      </c>
      <c r="P29" s="97">
        <v>2783.25</v>
      </c>
      <c r="Q29" s="97">
        <v>0</v>
      </c>
      <c r="R29" s="97">
        <v>0</v>
      </c>
      <c r="S29" s="97">
        <v>354396.31</v>
      </c>
      <c r="T29" s="17">
        <f t="shared" si="1"/>
        <v>354396.31000000006</v>
      </c>
      <c r="U29" s="59">
        <f t="shared" si="2"/>
        <v>0</v>
      </c>
      <c r="W29" s="22"/>
    </row>
    <row r="30" spans="1:23" s="21" customFormat="1" x14ac:dyDescent="0.25">
      <c r="A30" s="96" t="s">
        <v>165</v>
      </c>
      <c r="B30" s="97">
        <v>82382.399999999994</v>
      </c>
      <c r="C30" s="97">
        <v>3734.17</v>
      </c>
      <c r="D30" s="97">
        <v>204.04</v>
      </c>
      <c r="E30" s="97">
        <v>2249</v>
      </c>
      <c r="F30" s="97">
        <v>13376.61</v>
      </c>
      <c r="G30" s="97">
        <v>1270.8599999999999</v>
      </c>
      <c r="H30" s="97">
        <v>12040.09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50609.22</v>
      </c>
      <c r="O30" s="97">
        <v>2379.89</v>
      </c>
      <c r="P30" s="97">
        <v>1830.92</v>
      </c>
      <c r="Q30" s="97">
        <v>0</v>
      </c>
      <c r="R30" s="97">
        <v>0</v>
      </c>
      <c r="S30" s="97">
        <v>170077.2</v>
      </c>
      <c r="T30" s="17">
        <f t="shared" si="1"/>
        <v>170077.2</v>
      </c>
      <c r="U30" s="59">
        <f t="shared" si="2"/>
        <v>0</v>
      </c>
      <c r="W30" s="22"/>
    </row>
    <row r="31" spans="1:23" s="21" customFormat="1" x14ac:dyDescent="0.25">
      <c r="A31" s="21" t="s">
        <v>23</v>
      </c>
      <c r="B31" s="97">
        <v>89221.34</v>
      </c>
      <c r="C31" s="97">
        <v>8964.81</v>
      </c>
      <c r="D31" s="97">
        <v>1115.76</v>
      </c>
      <c r="E31" s="97">
        <v>4175.25</v>
      </c>
      <c r="F31" s="97">
        <v>9242.5</v>
      </c>
      <c r="G31" s="97">
        <v>328.42</v>
      </c>
      <c r="H31" s="97">
        <v>4452.33</v>
      </c>
      <c r="I31" s="97">
        <v>3245.29</v>
      </c>
      <c r="J31" s="97">
        <v>0</v>
      </c>
      <c r="K31" s="97">
        <v>0</v>
      </c>
      <c r="L31" s="97">
        <v>0</v>
      </c>
      <c r="M31" s="97">
        <v>0</v>
      </c>
      <c r="N31" s="97">
        <v>23253.27</v>
      </c>
      <c r="O31" s="97">
        <v>1107</v>
      </c>
      <c r="P31" s="97">
        <v>1911.1</v>
      </c>
      <c r="Q31" s="97">
        <v>0</v>
      </c>
      <c r="R31" s="97">
        <v>0</v>
      </c>
      <c r="S31" s="97">
        <v>147017.07</v>
      </c>
      <c r="T31" s="17">
        <f t="shared" si="1"/>
        <v>147017.06999999998</v>
      </c>
      <c r="U31" s="59">
        <f t="shared" si="2"/>
        <v>0</v>
      </c>
      <c r="W31" s="22"/>
    </row>
    <row r="32" spans="1:23" s="21" customFormat="1" x14ac:dyDescent="0.25">
      <c r="A32" s="21" t="s">
        <v>24</v>
      </c>
      <c r="B32" s="97">
        <v>48306.44</v>
      </c>
      <c r="C32" s="97">
        <v>3382.64</v>
      </c>
      <c r="D32" s="97">
        <v>105</v>
      </c>
      <c r="E32" s="97">
        <v>2324</v>
      </c>
      <c r="F32" s="97">
        <v>5094.5</v>
      </c>
      <c r="G32" s="97">
        <v>1355.38</v>
      </c>
      <c r="H32" s="97">
        <v>12502.66</v>
      </c>
      <c r="I32" s="97">
        <v>0</v>
      </c>
      <c r="J32" s="97">
        <v>807.71</v>
      </c>
      <c r="K32" s="97">
        <v>0</v>
      </c>
      <c r="L32" s="97">
        <v>0</v>
      </c>
      <c r="M32" s="97">
        <v>0</v>
      </c>
      <c r="N32" s="97">
        <v>8780.93</v>
      </c>
      <c r="O32" s="97">
        <v>0</v>
      </c>
      <c r="P32" s="97">
        <v>227</v>
      </c>
      <c r="Q32" s="97">
        <v>0</v>
      </c>
      <c r="R32" s="97">
        <v>0</v>
      </c>
      <c r="S32" s="97">
        <v>82886.259999999995</v>
      </c>
      <c r="T32" s="17">
        <f t="shared" si="1"/>
        <v>82886.260000000009</v>
      </c>
      <c r="U32" s="59">
        <f t="shared" si="2"/>
        <v>0</v>
      </c>
      <c r="W32" s="22"/>
    </row>
    <row r="33" spans="1:23" s="21" customFormat="1" x14ac:dyDescent="0.25">
      <c r="A33" s="21" t="s">
        <v>25</v>
      </c>
      <c r="B33" s="97">
        <v>3883.5</v>
      </c>
      <c r="C33" s="97">
        <v>863</v>
      </c>
      <c r="D33" s="97">
        <v>0</v>
      </c>
      <c r="E33" s="97">
        <v>367</v>
      </c>
      <c r="F33" s="97">
        <v>1200.5</v>
      </c>
      <c r="G33" s="97">
        <v>943.09</v>
      </c>
      <c r="H33" s="97">
        <v>15585.63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3162</v>
      </c>
      <c r="O33" s="97">
        <v>255</v>
      </c>
      <c r="P33" s="97">
        <v>175</v>
      </c>
      <c r="Q33" s="97">
        <v>0</v>
      </c>
      <c r="R33" s="97">
        <v>0</v>
      </c>
      <c r="S33" s="97">
        <v>26434.720000000001</v>
      </c>
      <c r="T33" s="17">
        <f t="shared" si="1"/>
        <v>26434.720000000001</v>
      </c>
      <c r="U33" s="59">
        <f t="shared" si="2"/>
        <v>0</v>
      </c>
      <c r="W33" s="22"/>
    </row>
    <row r="34" spans="1:23" s="21" customFormat="1" x14ac:dyDescent="0.25">
      <c r="A34" s="21" t="s">
        <v>26</v>
      </c>
      <c r="B34" s="97">
        <v>171458.96</v>
      </c>
      <c r="C34" s="97">
        <v>25348.18</v>
      </c>
      <c r="D34" s="97">
        <v>2900</v>
      </c>
      <c r="E34" s="97">
        <v>8902.7199999999993</v>
      </c>
      <c r="F34" s="97">
        <v>26250.79</v>
      </c>
      <c r="G34" s="97">
        <v>95.1</v>
      </c>
      <c r="H34" s="97">
        <v>13370.43</v>
      </c>
      <c r="I34" s="97">
        <v>2908.96</v>
      </c>
      <c r="J34" s="97">
        <v>222.85</v>
      </c>
      <c r="K34" s="97">
        <v>0</v>
      </c>
      <c r="L34" s="97">
        <v>0</v>
      </c>
      <c r="M34" s="97">
        <v>0</v>
      </c>
      <c r="N34" s="97">
        <v>102240.25</v>
      </c>
      <c r="O34" s="97">
        <v>6046.5</v>
      </c>
      <c r="P34" s="97">
        <v>3440.96</v>
      </c>
      <c r="Q34" s="97">
        <v>50</v>
      </c>
      <c r="R34" s="97">
        <v>0</v>
      </c>
      <c r="S34" s="97">
        <v>363235.7</v>
      </c>
      <c r="T34" s="17">
        <f t="shared" si="1"/>
        <v>363235.7</v>
      </c>
      <c r="U34" s="59">
        <f t="shared" si="2"/>
        <v>0</v>
      </c>
      <c r="W34" s="22"/>
    </row>
    <row r="35" spans="1:23" s="21" customFormat="1" x14ac:dyDescent="0.25">
      <c r="A35" s="21" t="s">
        <v>27</v>
      </c>
      <c r="B35" s="97">
        <v>80910.179999999993</v>
      </c>
      <c r="C35" s="97">
        <v>8547</v>
      </c>
      <c r="D35" s="97">
        <v>75</v>
      </c>
      <c r="E35" s="97">
        <v>3340</v>
      </c>
      <c r="F35" s="97">
        <v>9036.5</v>
      </c>
      <c r="G35" s="97">
        <v>182.71</v>
      </c>
      <c r="H35" s="97">
        <v>15879.06</v>
      </c>
      <c r="I35" s="97">
        <v>0</v>
      </c>
      <c r="J35" s="97">
        <v>0</v>
      </c>
      <c r="K35" s="97">
        <v>1058.32</v>
      </c>
      <c r="L35" s="97">
        <v>0</v>
      </c>
      <c r="M35" s="97">
        <v>0</v>
      </c>
      <c r="N35" s="97">
        <v>26879.96</v>
      </c>
      <c r="O35" s="97">
        <v>1988.55</v>
      </c>
      <c r="P35" s="97">
        <v>1200.6500000000001</v>
      </c>
      <c r="Q35" s="97">
        <v>41.65</v>
      </c>
      <c r="R35" s="97">
        <v>0</v>
      </c>
      <c r="S35" s="97">
        <v>149139.57999999999</v>
      </c>
      <c r="T35" s="17">
        <f t="shared" si="1"/>
        <v>149139.57999999999</v>
      </c>
      <c r="U35" s="59">
        <f t="shared" si="2"/>
        <v>0</v>
      </c>
      <c r="W35" s="22"/>
    </row>
    <row r="36" spans="1:23" s="21" customFormat="1" x14ac:dyDescent="0.25">
      <c r="A36" s="21" t="s">
        <v>28</v>
      </c>
      <c r="B36" s="97">
        <v>161786.54999999999</v>
      </c>
      <c r="C36" s="97">
        <v>2094</v>
      </c>
      <c r="D36" s="97">
        <v>710</v>
      </c>
      <c r="E36" s="97">
        <v>3211</v>
      </c>
      <c r="F36" s="97">
        <v>15668.63</v>
      </c>
      <c r="G36" s="97">
        <v>25</v>
      </c>
      <c r="H36" s="97">
        <v>4572.58</v>
      </c>
      <c r="I36" s="97">
        <v>0</v>
      </c>
      <c r="J36" s="97">
        <v>0</v>
      </c>
      <c r="K36" s="97">
        <v>10973.51</v>
      </c>
      <c r="L36" s="97">
        <v>0</v>
      </c>
      <c r="M36" s="97">
        <v>0</v>
      </c>
      <c r="N36" s="97">
        <v>25472.799999999999</v>
      </c>
      <c r="O36" s="97">
        <v>2051.75</v>
      </c>
      <c r="P36" s="97">
        <v>1297.05</v>
      </c>
      <c r="Q36" s="97">
        <v>100</v>
      </c>
      <c r="R36" s="97">
        <v>0</v>
      </c>
      <c r="S36" s="97">
        <v>227962.87</v>
      </c>
      <c r="T36" s="17">
        <f t="shared" si="1"/>
        <v>227962.86999999997</v>
      </c>
      <c r="U36" s="59">
        <f t="shared" si="2"/>
        <v>0</v>
      </c>
      <c r="W36" s="22"/>
    </row>
    <row r="37" spans="1:23" s="21" customFormat="1" x14ac:dyDescent="0.25">
      <c r="A37" s="21" t="s">
        <v>29</v>
      </c>
      <c r="B37" s="97">
        <v>97436.1</v>
      </c>
      <c r="C37" s="97">
        <v>15901.55</v>
      </c>
      <c r="D37" s="97">
        <v>657</v>
      </c>
      <c r="E37" s="97">
        <v>4966</v>
      </c>
      <c r="F37" s="97">
        <v>17484.71</v>
      </c>
      <c r="G37" s="97">
        <v>527.05999999999995</v>
      </c>
      <c r="H37" s="97">
        <v>5370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37982.47</v>
      </c>
      <c r="O37" s="97">
        <v>6606.86</v>
      </c>
      <c r="P37" s="97">
        <v>1770</v>
      </c>
      <c r="Q37" s="97">
        <v>0</v>
      </c>
      <c r="R37" s="97">
        <v>0</v>
      </c>
      <c r="S37" s="97">
        <v>188701.75</v>
      </c>
      <c r="T37" s="17">
        <f t="shared" si="1"/>
        <v>188701.75</v>
      </c>
      <c r="U37" s="59">
        <f t="shared" si="2"/>
        <v>0</v>
      </c>
      <c r="W37" s="22"/>
    </row>
    <row r="38" spans="1:23" s="21" customFormat="1" x14ac:dyDescent="0.25">
      <c r="A38" s="21" t="s">
        <v>30</v>
      </c>
      <c r="B38" s="97">
        <v>31355.98</v>
      </c>
      <c r="C38" s="97">
        <v>3466</v>
      </c>
      <c r="D38" s="97">
        <v>32</v>
      </c>
      <c r="E38" s="97">
        <v>100</v>
      </c>
      <c r="F38" s="97">
        <v>1729</v>
      </c>
      <c r="G38" s="97">
        <v>0</v>
      </c>
      <c r="H38" s="97">
        <v>409.65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13699.77</v>
      </c>
      <c r="O38" s="97">
        <v>0</v>
      </c>
      <c r="P38" s="97">
        <v>159</v>
      </c>
      <c r="Q38" s="97">
        <v>0</v>
      </c>
      <c r="R38" s="97">
        <v>0</v>
      </c>
      <c r="S38" s="97">
        <v>50951.4</v>
      </c>
      <c r="T38" s="17">
        <f t="shared" si="1"/>
        <v>50951.399999999994</v>
      </c>
      <c r="U38" s="59">
        <f t="shared" si="2"/>
        <v>0</v>
      </c>
      <c r="W38" s="22"/>
    </row>
    <row r="39" spans="1:23" s="21" customFormat="1" x14ac:dyDescent="0.25">
      <c r="A39" s="21" t="s">
        <v>38</v>
      </c>
      <c r="B39" s="97">
        <v>4876.45</v>
      </c>
      <c r="C39" s="97">
        <v>0</v>
      </c>
      <c r="D39" s="97">
        <v>0</v>
      </c>
      <c r="E39" s="97">
        <v>0</v>
      </c>
      <c r="F39" s="97">
        <v>0</v>
      </c>
      <c r="G39" s="97">
        <v>162.35</v>
      </c>
      <c r="H39" s="97">
        <v>1375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41783.790000000008</v>
      </c>
      <c r="O39" s="97">
        <v>2120.84</v>
      </c>
      <c r="P39" s="97">
        <v>0</v>
      </c>
      <c r="Q39" s="97">
        <v>103</v>
      </c>
      <c r="R39" s="97">
        <v>76794.2</v>
      </c>
      <c r="S39" s="97">
        <v>127215.63</v>
      </c>
      <c r="T39" s="17">
        <f>SUM(B39:R39)</f>
        <v>127215.63</v>
      </c>
      <c r="U39" s="59">
        <f t="shared" si="2"/>
        <v>0</v>
      </c>
      <c r="W39" s="22"/>
    </row>
    <row r="40" spans="1:23" x14ac:dyDescent="0.25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1:23" x14ac:dyDescent="0.25">
      <c r="B41"/>
      <c r="C41"/>
      <c r="D41"/>
      <c r="E41"/>
      <c r="F41"/>
      <c r="G41"/>
      <c r="H41"/>
      <c r="I41"/>
      <c r="J41" s="8"/>
      <c r="K41" s="8"/>
      <c r="L41"/>
      <c r="M41"/>
      <c r="N41" s="8"/>
      <c r="O41" s="8"/>
      <c r="P41" s="8"/>
      <c r="Q41"/>
      <c r="R41"/>
      <c r="S41"/>
    </row>
    <row r="42" spans="1:23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3" ht="13.8" thickBot="1" x14ac:dyDescent="0.3">
      <c r="A43" s="18" t="s">
        <v>31</v>
      </c>
      <c r="B43" s="23">
        <f>SUM(B7:B42)</f>
        <v>2852606.2800000003</v>
      </c>
      <c r="C43" s="23">
        <f t="shared" ref="C43:R43" si="3">SUM(C7:C42)</f>
        <v>306746.15999999997</v>
      </c>
      <c r="D43" s="23">
        <f t="shared" si="3"/>
        <v>23430.3</v>
      </c>
      <c r="E43" s="23">
        <f t="shared" si="3"/>
        <v>89793.180000000008</v>
      </c>
      <c r="F43" s="23">
        <f t="shared" si="3"/>
        <v>323959.81</v>
      </c>
      <c r="G43" s="23">
        <f t="shared" si="3"/>
        <v>33246.969999999994</v>
      </c>
      <c r="H43" s="23">
        <f t="shared" si="3"/>
        <v>524433.39000000013</v>
      </c>
      <c r="I43" s="23">
        <f t="shared" si="3"/>
        <v>101551.77</v>
      </c>
      <c r="J43" s="23">
        <f t="shared" si="3"/>
        <v>25806.190000000002</v>
      </c>
      <c r="K43" s="23">
        <f t="shared" si="3"/>
        <v>28234.190000000002</v>
      </c>
      <c r="L43" s="23">
        <f t="shared" si="3"/>
        <v>3269.02</v>
      </c>
      <c r="M43" s="23">
        <f t="shared" si="3"/>
        <v>5353.72</v>
      </c>
      <c r="N43" s="23">
        <f t="shared" si="3"/>
        <v>1119224.7300000002</v>
      </c>
      <c r="O43" s="23">
        <f t="shared" si="3"/>
        <v>129620.62999999998</v>
      </c>
      <c r="P43" s="23">
        <f t="shared" si="3"/>
        <v>51557.85</v>
      </c>
      <c r="Q43" s="23">
        <f t="shared" si="3"/>
        <v>640.26</v>
      </c>
      <c r="R43" s="23">
        <f t="shared" si="3"/>
        <v>76794.2</v>
      </c>
      <c r="S43" s="23">
        <f>SUM(S7:S42)</f>
        <v>5696268.6500000004</v>
      </c>
      <c r="T43" s="23">
        <f>SUM(T7:T42)</f>
        <v>5696268.6500000004</v>
      </c>
      <c r="U43" s="23"/>
    </row>
    <row r="44" spans="1:23" ht="13.8" thickTop="1" x14ac:dyDescent="0.25"/>
    <row r="45" spans="1:23" x14ac:dyDescent="0.25">
      <c r="B45" s="24"/>
    </row>
    <row r="46" spans="1:23" x14ac:dyDescent="0.2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 t="b">
        <f>T43=S43</f>
        <v>1</v>
      </c>
      <c r="T46" s="24"/>
      <c r="U46" s="24"/>
    </row>
    <row r="47" spans="1:23" x14ac:dyDescent="0.25">
      <c r="P47" s="25"/>
    </row>
  </sheetData>
  <mergeCells count="2">
    <mergeCell ref="A1:C1"/>
    <mergeCell ref="A2:C2"/>
  </mergeCells>
  <phoneticPr fontId="0" type="noConversion"/>
  <printOptions horizontalCentered="1"/>
  <pageMargins left="0.25" right="0" top="0.75" bottom="0.5" header="0.5" footer="0.5"/>
  <pageSetup orientation="portrait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workbookViewId="0">
      <pane xSplit="1" ySplit="5" topLeftCell="B18" activePane="bottomRight" state="frozen"/>
      <selection activeCell="E10" sqref="E10"/>
      <selection pane="topRight" activeCell="E10" sqref="E10"/>
      <selection pane="bottomLeft" activeCell="E10" sqref="E10"/>
      <selection pane="bottomRight" activeCell="A3" sqref="A3"/>
    </sheetView>
  </sheetViews>
  <sheetFormatPr defaultRowHeight="13.2" x14ac:dyDescent="0.25"/>
  <cols>
    <col min="1" max="1" width="18.33203125" customWidth="1"/>
    <col min="2" max="2" width="11.33203125" customWidth="1"/>
    <col min="3" max="3" width="10" customWidth="1"/>
    <col min="4" max="4" width="11.6640625" customWidth="1"/>
    <col min="5" max="5" width="11.33203125" customWidth="1"/>
    <col min="6" max="6" width="10" customWidth="1"/>
    <col min="7" max="7" width="11.6640625" customWidth="1"/>
    <col min="8" max="8" width="11" customWidth="1"/>
    <col min="9" max="9" width="8.6640625" customWidth="1"/>
  </cols>
  <sheetData>
    <row r="1" spans="1:9" ht="15.6" x14ac:dyDescent="0.3">
      <c r="A1" s="112" t="s">
        <v>166</v>
      </c>
      <c r="B1" s="112"/>
      <c r="C1" s="112"/>
      <c r="D1" s="112"/>
      <c r="E1" s="112"/>
      <c r="F1" s="112"/>
      <c r="G1" s="112"/>
      <c r="H1" s="112"/>
      <c r="I1" s="112"/>
    </row>
    <row r="2" spans="1:9" ht="15.6" x14ac:dyDescent="0.3">
      <c r="A2" s="112" t="s">
        <v>182</v>
      </c>
      <c r="B2" s="112"/>
      <c r="C2" s="112"/>
      <c r="D2" s="112"/>
      <c r="E2" s="112"/>
      <c r="F2" s="112"/>
      <c r="G2" s="112"/>
      <c r="H2" s="112"/>
      <c r="I2" s="112"/>
    </row>
    <row r="4" spans="1:9" x14ac:dyDescent="0.25">
      <c r="B4" s="47">
        <v>2016</v>
      </c>
      <c r="C4" s="1">
        <f>+B4</f>
        <v>2016</v>
      </c>
      <c r="D4" s="47" t="s">
        <v>167</v>
      </c>
      <c r="E4" s="1">
        <f>+B4-1</f>
        <v>2015</v>
      </c>
      <c r="F4" s="1">
        <f>+C4-1</f>
        <v>2015</v>
      </c>
      <c r="G4" s="47" t="s">
        <v>162</v>
      </c>
      <c r="H4" s="1" t="s">
        <v>34</v>
      </c>
      <c r="I4" s="1" t="s">
        <v>145</v>
      </c>
    </row>
    <row r="5" spans="1:9" x14ac:dyDescent="0.25">
      <c r="B5" s="1" t="s">
        <v>144</v>
      </c>
      <c r="C5" s="87" t="s">
        <v>39</v>
      </c>
      <c r="D5" s="1" t="s">
        <v>144</v>
      </c>
      <c r="E5" s="26" t="s">
        <v>144</v>
      </c>
      <c r="F5" s="87" t="s">
        <v>39</v>
      </c>
      <c r="G5" s="1" t="s">
        <v>144</v>
      </c>
      <c r="H5" s="1" t="s">
        <v>35</v>
      </c>
      <c r="I5" s="1" t="s">
        <v>37</v>
      </c>
    </row>
    <row r="6" spans="1:9" x14ac:dyDescent="0.25">
      <c r="E6" s="27"/>
    </row>
    <row r="7" spans="1:9" s="2" customFormat="1" x14ac:dyDescent="0.25">
      <c r="A7" s="2" t="s">
        <v>143</v>
      </c>
      <c r="B7" s="64">
        <f>ROUND('INPUT DATA FROM RECAP'!D7,0)</f>
        <v>51149</v>
      </c>
      <c r="C7" s="64">
        <f>ROUND('INPUT DATA FROM RECAP'!I7,0)</f>
        <v>630</v>
      </c>
      <c r="D7" s="64">
        <f>B7+C7</f>
        <v>51779</v>
      </c>
      <c r="E7" s="65">
        <f>ROUND('Copied from prior year'!B7,0)</f>
        <v>58799</v>
      </c>
      <c r="F7" s="64">
        <f>ROUND('Copied from prior year'!G7,0)</f>
        <v>494</v>
      </c>
      <c r="G7" s="64">
        <f>E7+F7</f>
        <v>59293</v>
      </c>
      <c r="H7" s="64">
        <f t="shared" ref="H7:H40" si="0">D7-G7</f>
        <v>-7514</v>
      </c>
      <c r="I7" s="69">
        <f>IF(G7=0," ",H7/G7)</f>
        <v>-0.12672659504494629</v>
      </c>
    </row>
    <row r="8" spans="1:9" s="2" customFormat="1" x14ac:dyDescent="0.25">
      <c r="A8" s="2" t="s">
        <v>4</v>
      </c>
      <c r="B8" s="64">
        <f>ROUND('INPUT DATA FROM RECAP'!D8,0)</f>
        <v>25237</v>
      </c>
      <c r="C8" s="64">
        <f>ROUND('INPUT DATA FROM RECAP'!I8,0)</f>
        <v>723</v>
      </c>
      <c r="D8" s="64">
        <f t="shared" ref="D8:D40" si="1">B8+C8</f>
        <v>25960</v>
      </c>
      <c r="E8" s="65">
        <f>ROUND('Copied from prior year'!B8,0)</f>
        <v>29494</v>
      </c>
      <c r="F8" s="64">
        <f>ROUND('Copied from prior year'!G8,0)</f>
        <v>20</v>
      </c>
      <c r="G8" s="64">
        <f t="shared" ref="G8:G40" si="2">E8+F8</f>
        <v>29514</v>
      </c>
      <c r="H8" s="64">
        <f t="shared" si="0"/>
        <v>-3554</v>
      </c>
      <c r="I8" s="69">
        <f>IF(G8=0," ",H8/G8)</f>
        <v>-0.12041742901673783</v>
      </c>
    </row>
    <row r="9" spans="1:9" s="2" customFormat="1" x14ac:dyDescent="0.25">
      <c r="A9" s="2" t="s">
        <v>141</v>
      </c>
      <c r="B9" s="64">
        <f>ROUND('INPUT DATA FROM RECAP'!D9,0)</f>
        <v>46629</v>
      </c>
      <c r="C9" s="64">
        <f>ROUND('INPUT DATA FROM RECAP'!I9,0)</f>
        <v>29</v>
      </c>
      <c r="D9" s="64">
        <f t="shared" si="1"/>
        <v>46658</v>
      </c>
      <c r="E9" s="65">
        <f>ROUND('Copied from prior year'!B9,0)</f>
        <v>57518</v>
      </c>
      <c r="F9" s="64">
        <f>ROUND('Copied from prior year'!G9,0)</f>
        <v>163</v>
      </c>
      <c r="G9" s="64">
        <f t="shared" si="2"/>
        <v>57681</v>
      </c>
      <c r="H9" s="64">
        <f t="shared" si="0"/>
        <v>-11023</v>
      </c>
      <c r="I9" s="69">
        <f>IF(G9=0," ",H9/G9)</f>
        <v>-0.19110278948007142</v>
      </c>
    </row>
    <row r="10" spans="1:9" s="2" customFormat="1" x14ac:dyDescent="0.25">
      <c r="A10" s="2" t="s">
        <v>6</v>
      </c>
      <c r="B10" s="64">
        <f>ROUND('INPUT DATA FROM RECAP'!D10,0)</f>
        <v>0</v>
      </c>
      <c r="C10" s="64">
        <f>ROUND('INPUT DATA FROM RECAP'!I10,0)</f>
        <v>0</v>
      </c>
      <c r="D10" s="64">
        <f t="shared" si="1"/>
        <v>0</v>
      </c>
      <c r="E10" s="65">
        <f>ROUND('Copied from prior year'!B10,0)</f>
        <v>0</v>
      </c>
      <c r="F10" s="64">
        <f>ROUND('Copied from prior year'!G10,0)</f>
        <v>0</v>
      </c>
      <c r="G10" s="64">
        <f t="shared" si="2"/>
        <v>0</v>
      </c>
      <c r="H10" s="64">
        <f t="shared" si="0"/>
        <v>0</v>
      </c>
      <c r="I10" s="69" t="str">
        <f t="shared" ref="I10:I40" si="3">IF(G10=0," ",H10/G10)</f>
        <v xml:space="preserve"> </v>
      </c>
    </row>
    <row r="11" spans="1:9" s="2" customFormat="1" x14ac:dyDescent="0.25">
      <c r="A11" s="2" t="s">
        <v>7</v>
      </c>
      <c r="B11" s="64">
        <f>ROUND('INPUT DATA FROM RECAP'!D11,0)</f>
        <v>38796</v>
      </c>
      <c r="C11" s="64">
        <f>ROUND('INPUT DATA FROM RECAP'!I11,0)</f>
        <v>309</v>
      </c>
      <c r="D11" s="64">
        <f t="shared" si="1"/>
        <v>39105</v>
      </c>
      <c r="E11" s="65">
        <f>ROUND('Copied from prior year'!B11,0)</f>
        <v>50851</v>
      </c>
      <c r="F11" s="64">
        <f>ROUND('Copied from prior year'!G11,0)</f>
        <v>167</v>
      </c>
      <c r="G11" s="64">
        <f t="shared" si="2"/>
        <v>51018</v>
      </c>
      <c r="H11" s="64">
        <f t="shared" si="0"/>
        <v>-11913</v>
      </c>
      <c r="I11" s="69">
        <f t="shared" si="3"/>
        <v>-0.23350582147477361</v>
      </c>
    </row>
    <row r="12" spans="1:9" s="2" customFormat="1" x14ac:dyDescent="0.25">
      <c r="A12" s="2" t="s">
        <v>140</v>
      </c>
      <c r="B12" s="64">
        <f>ROUND('INPUT DATA FROM RECAP'!D12,0)</f>
        <v>45569</v>
      </c>
      <c r="C12" s="64">
        <f>ROUND('INPUT DATA FROM RECAP'!I12,0)</f>
        <v>0</v>
      </c>
      <c r="D12" s="64">
        <f t="shared" si="1"/>
        <v>45569</v>
      </c>
      <c r="E12" s="65">
        <f>ROUND('Copied from prior year'!B12,0)</f>
        <v>52472</v>
      </c>
      <c r="F12" s="64">
        <f>ROUND('Copied from prior year'!G12,0)</f>
        <v>0</v>
      </c>
      <c r="G12" s="64">
        <f t="shared" si="2"/>
        <v>52472</v>
      </c>
      <c r="H12" s="64">
        <f t="shared" si="0"/>
        <v>-6903</v>
      </c>
      <c r="I12" s="69">
        <f t="shared" si="3"/>
        <v>-0.13155587742033847</v>
      </c>
    </row>
    <row r="13" spans="1:9" s="2" customFormat="1" x14ac:dyDescent="0.25">
      <c r="A13" s="2" t="s">
        <v>8</v>
      </c>
      <c r="B13" s="64">
        <f>ROUND('INPUT DATA FROM RECAP'!D13,0)</f>
        <v>52623</v>
      </c>
      <c r="C13" s="64">
        <f>ROUND('INPUT DATA FROM RECAP'!I13,0)</f>
        <v>878</v>
      </c>
      <c r="D13" s="64">
        <f t="shared" si="1"/>
        <v>53501</v>
      </c>
      <c r="E13" s="65">
        <f>ROUND('Copied from prior year'!B13,0)</f>
        <v>50690</v>
      </c>
      <c r="F13" s="64">
        <f>ROUND('Copied from prior year'!G13,0)</f>
        <v>3309</v>
      </c>
      <c r="G13" s="64">
        <f t="shared" si="2"/>
        <v>53999</v>
      </c>
      <c r="H13" s="64">
        <f t="shared" si="0"/>
        <v>-498</v>
      </c>
      <c r="I13" s="69">
        <f t="shared" si="3"/>
        <v>-9.2223930072779133E-3</v>
      </c>
    </row>
    <row r="14" spans="1:9" s="2" customFormat="1" x14ac:dyDescent="0.25">
      <c r="A14" s="2" t="s">
        <v>9</v>
      </c>
      <c r="B14" s="64">
        <f>ROUND('INPUT DATA FROM RECAP'!D14,0)</f>
        <v>89135</v>
      </c>
      <c r="C14" s="64">
        <f>ROUND('INPUT DATA FROM RECAP'!I14,0)</f>
        <v>0</v>
      </c>
      <c r="D14" s="64">
        <f t="shared" si="1"/>
        <v>89135</v>
      </c>
      <c r="E14" s="65">
        <f>ROUND('Copied from prior year'!B14,0)</f>
        <v>86273</v>
      </c>
      <c r="F14" s="64">
        <f>ROUND('Copied from prior year'!G14,0)</f>
        <v>0</v>
      </c>
      <c r="G14" s="64">
        <f t="shared" si="2"/>
        <v>86273</v>
      </c>
      <c r="H14" s="64">
        <f t="shared" si="0"/>
        <v>2862</v>
      </c>
      <c r="I14" s="69">
        <f t="shared" si="3"/>
        <v>3.3173762359023098E-2</v>
      </c>
    </row>
    <row r="15" spans="1:9" s="2" customFormat="1" x14ac:dyDescent="0.25">
      <c r="A15" s="2" t="s">
        <v>79</v>
      </c>
      <c r="B15" s="64">
        <f>ROUND('INPUT DATA FROM RECAP'!D15,0)</f>
        <v>92675</v>
      </c>
      <c r="C15" s="64">
        <f>ROUND('INPUT DATA FROM RECAP'!I15,0)</f>
        <v>11</v>
      </c>
      <c r="D15" s="64">
        <f>B15+C15</f>
        <v>92686</v>
      </c>
      <c r="E15" s="65">
        <f>ROUND('Copied from prior year'!B15,0)</f>
        <v>119591</v>
      </c>
      <c r="F15" s="64">
        <f>ROUND('Copied from prior year'!G15,0)</f>
        <v>827</v>
      </c>
      <c r="G15" s="64">
        <f>E15+F15</f>
        <v>120418</v>
      </c>
      <c r="H15" s="64">
        <f>D15-G15</f>
        <v>-27732</v>
      </c>
      <c r="I15" s="69">
        <f t="shared" si="3"/>
        <v>-0.23029779601056322</v>
      </c>
    </row>
    <row r="16" spans="1:9" s="2" customFormat="1" x14ac:dyDescent="0.25">
      <c r="A16" s="2" t="s">
        <v>33</v>
      </c>
      <c r="B16" s="64">
        <f>ROUND('INPUT DATA FROM RECAP'!D16,0)</f>
        <v>101110</v>
      </c>
      <c r="C16" s="64">
        <f>ROUND('INPUT DATA FROM RECAP'!I16,0)</f>
        <v>501</v>
      </c>
      <c r="D16" s="64">
        <f t="shared" si="1"/>
        <v>101611</v>
      </c>
      <c r="E16" s="65">
        <f>ROUND('Copied from prior year'!B16,0)</f>
        <v>126811</v>
      </c>
      <c r="F16" s="64">
        <f>ROUND('Copied from prior year'!G16,0)</f>
        <v>153</v>
      </c>
      <c r="G16" s="64">
        <f t="shared" si="2"/>
        <v>126964</v>
      </c>
      <c r="H16" s="64">
        <f t="shared" si="0"/>
        <v>-25353</v>
      </c>
      <c r="I16" s="69">
        <f t="shared" si="3"/>
        <v>-0.19968652531426231</v>
      </c>
    </row>
    <row r="17" spans="1:9" s="2" customFormat="1" x14ac:dyDescent="0.25">
      <c r="A17" s="2" t="s">
        <v>10</v>
      </c>
      <c r="B17" s="64">
        <f>ROUND('INPUT DATA FROM RECAP'!D17,0)</f>
        <v>166679</v>
      </c>
      <c r="C17" s="64">
        <f>ROUND('INPUT DATA FROM RECAP'!I17,0)</f>
        <v>3011</v>
      </c>
      <c r="D17" s="64">
        <f t="shared" si="1"/>
        <v>169690</v>
      </c>
      <c r="E17" s="65">
        <f>ROUND('Copied from prior year'!B17,0)</f>
        <v>187785</v>
      </c>
      <c r="F17" s="64">
        <f>ROUND('Copied from prior year'!G17,0)</f>
        <v>3577</v>
      </c>
      <c r="G17" s="64">
        <f t="shared" si="2"/>
        <v>191362</v>
      </c>
      <c r="H17" s="64">
        <f t="shared" si="0"/>
        <v>-21672</v>
      </c>
      <c r="I17" s="69">
        <f t="shared" si="3"/>
        <v>-0.11325132471441561</v>
      </c>
    </row>
    <row r="18" spans="1:9" s="2" customFormat="1" x14ac:dyDescent="0.25">
      <c r="A18" s="2" t="s">
        <v>11</v>
      </c>
      <c r="B18" s="64">
        <f>ROUND('INPUT DATA FROM RECAP'!D18,0)</f>
        <v>181308</v>
      </c>
      <c r="C18" s="64">
        <f>ROUND('INPUT DATA FROM RECAP'!I18,0)</f>
        <v>1767</v>
      </c>
      <c r="D18" s="64">
        <f t="shared" si="1"/>
        <v>183075</v>
      </c>
      <c r="E18" s="65">
        <f>ROUND('Copied from prior year'!B18,0)</f>
        <v>222691</v>
      </c>
      <c r="F18" s="64">
        <f>ROUND('Copied from prior year'!G18,0)</f>
        <v>1359</v>
      </c>
      <c r="G18" s="64">
        <f t="shared" si="2"/>
        <v>224050</v>
      </c>
      <c r="H18" s="64">
        <f t="shared" si="0"/>
        <v>-40975</v>
      </c>
      <c r="I18" s="69">
        <f t="shared" si="3"/>
        <v>-0.18288328498103101</v>
      </c>
    </row>
    <row r="19" spans="1:9" s="2" customFormat="1" x14ac:dyDescent="0.25">
      <c r="A19" s="2" t="s">
        <v>12</v>
      </c>
      <c r="B19" s="64">
        <f>ROUND('INPUT DATA FROM RECAP'!D19,0)</f>
        <v>155565</v>
      </c>
      <c r="C19" s="64">
        <f>ROUND('INPUT DATA FROM RECAP'!I19,0)</f>
        <v>5108</v>
      </c>
      <c r="D19" s="64">
        <f t="shared" si="1"/>
        <v>160673</v>
      </c>
      <c r="E19" s="65">
        <f>ROUND('Copied from prior year'!B19,0)</f>
        <v>151683</v>
      </c>
      <c r="F19" s="64">
        <f>ROUND('Copied from prior year'!G19,0)</f>
        <v>5535</v>
      </c>
      <c r="G19" s="64">
        <f t="shared" si="2"/>
        <v>157218</v>
      </c>
      <c r="H19" s="64">
        <f t="shared" si="0"/>
        <v>3455</v>
      </c>
      <c r="I19" s="69">
        <f t="shared" si="3"/>
        <v>2.1975855181976617E-2</v>
      </c>
    </row>
    <row r="20" spans="1:9" s="2" customFormat="1" x14ac:dyDescent="0.25">
      <c r="A20" s="2" t="s">
        <v>13</v>
      </c>
      <c r="B20" s="64">
        <f>ROUND('INPUT DATA FROM RECAP'!D20,0)</f>
        <v>222434</v>
      </c>
      <c r="C20" s="64">
        <f>ROUND('INPUT DATA FROM RECAP'!I20,0)</f>
        <v>100</v>
      </c>
      <c r="D20" s="64">
        <f t="shared" si="1"/>
        <v>222534</v>
      </c>
      <c r="E20" s="65">
        <f>ROUND('Copied from prior year'!B20,0)</f>
        <v>222390</v>
      </c>
      <c r="F20" s="64">
        <f>ROUND('Copied from prior year'!G20,0)</f>
        <v>368</v>
      </c>
      <c r="G20" s="64">
        <f t="shared" si="2"/>
        <v>222758</v>
      </c>
      <c r="H20" s="64">
        <f t="shared" si="0"/>
        <v>-224</v>
      </c>
      <c r="I20" s="69">
        <f t="shared" si="3"/>
        <v>-1.0055755573312743E-3</v>
      </c>
    </row>
    <row r="21" spans="1:9" s="2" customFormat="1" x14ac:dyDescent="0.25">
      <c r="A21" s="2" t="s">
        <v>14</v>
      </c>
      <c r="B21" s="64">
        <f>ROUND('INPUT DATA FROM RECAP'!D21,0)</f>
        <v>23342</v>
      </c>
      <c r="C21" s="64">
        <f>ROUND('INPUT DATA FROM RECAP'!I21,0)</f>
        <v>222</v>
      </c>
      <c r="D21" s="64">
        <f t="shared" si="1"/>
        <v>23564</v>
      </c>
      <c r="E21" s="65">
        <f>ROUND('Copied from prior year'!B21,0)</f>
        <v>25130</v>
      </c>
      <c r="F21" s="64">
        <f>ROUND('Copied from prior year'!G21,0)</f>
        <v>50</v>
      </c>
      <c r="G21" s="64">
        <f t="shared" si="2"/>
        <v>25180</v>
      </c>
      <c r="H21" s="64">
        <f t="shared" si="0"/>
        <v>-1616</v>
      </c>
      <c r="I21" s="69">
        <f t="shared" si="3"/>
        <v>-6.4177918983320092E-2</v>
      </c>
    </row>
    <row r="22" spans="1:9" s="2" customFormat="1" x14ac:dyDescent="0.25">
      <c r="A22" s="2" t="s">
        <v>15</v>
      </c>
      <c r="B22" s="64">
        <f>ROUND('INPUT DATA FROM RECAP'!D22,0)</f>
        <v>118692</v>
      </c>
      <c r="C22" s="64">
        <f>ROUND('INPUT DATA FROM RECAP'!I22,0)</f>
        <v>1439</v>
      </c>
      <c r="D22" s="64">
        <f t="shared" si="1"/>
        <v>120131</v>
      </c>
      <c r="E22" s="65">
        <f>ROUND('Copied from prior year'!B22,0)</f>
        <v>123006</v>
      </c>
      <c r="F22" s="64">
        <f>ROUND('Copied from prior year'!G22,0)</f>
        <v>502</v>
      </c>
      <c r="G22" s="64">
        <f t="shared" si="2"/>
        <v>123508</v>
      </c>
      <c r="H22" s="64">
        <f t="shared" si="0"/>
        <v>-3377</v>
      </c>
      <c r="I22" s="69">
        <f t="shared" si="3"/>
        <v>-2.7342358389739935E-2</v>
      </c>
    </row>
    <row r="23" spans="1:9" s="2" customFormat="1" x14ac:dyDescent="0.25">
      <c r="A23" s="2" t="s">
        <v>16</v>
      </c>
      <c r="B23" s="64">
        <f>ROUND('INPUT DATA FROM RECAP'!D23,0)</f>
        <v>6111</v>
      </c>
      <c r="C23" s="64">
        <f>ROUND('INPUT DATA FROM RECAP'!I23,0)</f>
        <v>500</v>
      </c>
      <c r="D23" s="64">
        <f t="shared" si="1"/>
        <v>6611</v>
      </c>
      <c r="E23" s="65">
        <f>ROUND('Copied from prior year'!B23,0)</f>
        <v>15020</v>
      </c>
      <c r="F23" s="64">
        <f>ROUND('Copied from prior year'!G23,0)</f>
        <v>0</v>
      </c>
      <c r="G23" s="64">
        <f t="shared" si="2"/>
        <v>15020</v>
      </c>
      <c r="H23" s="64">
        <f t="shared" si="0"/>
        <v>-8409</v>
      </c>
      <c r="I23" s="69">
        <f t="shared" si="3"/>
        <v>-0.55985352862849536</v>
      </c>
    </row>
    <row r="24" spans="1:9" s="2" customFormat="1" x14ac:dyDescent="0.25">
      <c r="A24" s="2" t="s">
        <v>17</v>
      </c>
      <c r="B24" s="64">
        <f>ROUND('INPUT DATA FROM RECAP'!D24,0)</f>
        <v>38530</v>
      </c>
      <c r="C24" s="64">
        <f>ROUND('INPUT DATA FROM RECAP'!I24,0)</f>
        <v>264</v>
      </c>
      <c r="D24" s="64">
        <f t="shared" si="1"/>
        <v>38794</v>
      </c>
      <c r="E24" s="65">
        <f>ROUND('Copied from prior year'!B24,0)</f>
        <v>59537</v>
      </c>
      <c r="F24" s="64">
        <f>ROUND('Copied from prior year'!G24,0)</f>
        <v>0</v>
      </c>
      <c r="G24" s="64">
        <f t="shared" si="2"/>
        <v>59537</v>
      </c>
      <c r="H24" s="64">
        <f t="shared" si="0"/>
        <v>-20743</v>
      </c>
      <c r="I24" s="69">
        <f t="shared" si="3"/>
        <v>-0.34840519340914056</v>
      </c>
    </row>
    <row r="25" spans="1:9" s="2" customFormat="1" x14ac:dyDescent="0.25">
      <c r="A25" s="2" t="s">
        <v>18</v>
      </c>
      <c r="B25" s="64">
        <f>ROUND('INPUT DATA FROM RECAP'!D25,0)</f>
        <v>74452</v>
      </c>
      <c r="C25" s="64">
        <f>ROUND('INPUT DATA FROM RECAP'!I25,0)</f>
        <v>9175</v>
      </c>
      <c r="D25" s="64">
        <f t="shared" si="1"/>
        <v>83627</v>
      </c>
      <c r="E25" s="65">
        <f>ROUND('Copied from prior year'!B25,0)</f>
        <v>95966</v>
      </c>
      <c r="F25" s="64">
        <f>ROUND('Copied from prior year'!G25,0)</f>
        <v>11022</v>
      </c>
      <c r="G25" s="64">
        <f t="shared" si="2"/>
        <v>106988</v>
      </c>
      <c r="H25" s="64">
        <f t="shared" si="0"/>
        <v>-23361</v>
      </c>
      <c r="I25" s="69">
        <f t="shared" si="3"/>
        <v>-0.21835159083261674</v>
      </c>
    </row>
    <row r="26" spans="1:9" s="2" customFormat="1" x14ac:dyDescent="0.25">
      <c r="A26" s="2" t="s">
        <v>19</v>
      </c>
      <c r="B26" s="64">
        <f>ROUND('INPUT DATA FROM RECAP'!D26,0)</f>
        <v>15127</v>
      </c>
      <c r="C26" s="64">
        <f>ROUND('INPUT DATA FROM RECAP'!I26,0)</f>
        <v>0</v>
      </c>
      <c r="D26" s="64">
        <f t="shared" si="1"/>
        <v>15127</v>
      </c>
      <c r="E26" s="65">
        <f>ROUND('Copied from prior year'!B26,0)</f>
        <v>9273</v>
      </c>
      <c r="F26" s="64">
        <f>ROUND('Copied from prior year'!G26,0)</f>
        <v>380</v>
      </c>
      <c r="G26" s="64">
        <f t="shared" si="2"/>
        <v>9653</v>
      </c>
      <c r="H26" s="64">
        <f t="shared" si="0"/>
        <v>5474</v>
      </c>
      <c r="I26" s="69">
        <f t="shared" si="3"/>
        <v>0.56707759245830314</v>
      </c>
    </row>
    <row r="27" spans="1:9" s="2" customFormat="1" x14ac:dyDescent="0.25">
      <c r="A27" s="2" t="s">
        <v>20</v>
      </c>
      <c r="B27" s="64">
        <f>ROUND('INPUT DATA FROM RECAP'!D27,0)</f>
        <v>36000</v>
      </c>
      <c r="C27" s="64">
        <f>ROUND('INPUT DATA FROM RECAP'!I27,0)</f>
        <v>0</v>
      </c>
      <c r="D27" s="64">
        <f t="shared" si="1"/>
        <v>36000</v>
      </c>
      <c r="E27" s="65">
        <f>ROUND('Copied from prior year'!B27,0)</f>
        <v>34058</v>
      </c>
      <c r="F27" s="64">
        <f>ROUND('Copied from prior year'!G27,0)</f>
        <v>109</v>
      </c>
      <c r="G27" s="64">
        <f t="shared" si="2"/>
        <v>34167</v>
      </c>
      <c r="H27" s="64">
        <f t="shared" si="0"/>
        <v>1833</v>
      </c>
      <c r="I27" s="69">
        <f t="shared" si="3"/>
        <v>5.3648257090174727E-2</v>
      </c>
    </row>
    <row r="28" spans="1:9" s="2" customFormat="1" x14ac:dyDescent="0.25">
      <c r="A28" s="2" t="s">
        <v>21</v>
      </c>
      <c r="B28" s="64">
        <f>ROUND('INPUT DATA FROM RECAP'!D28,0)</f>
        <v>155970</v>
      </c>
      <c r="C28" s="64">
        <f>ROUND('INPUT DATA FROM RECAP'!I28,0)</f>
        <v>832</v>
      </c>
      <c r="D28" s="64">
        <f t="shared" si="1"/>
        <v>156802</v>
      </c>
      <c r="E28" s="65">
        <f>ROUND('Copied from prior year'!B28,0)</f>
        <v>118253</v>
      </c>
      <c r="F28" s="64">
        <f>ROUND('Copied from prior year'!G28,0)</f>
        <v>228</v>
      </c>
      <c r="G28" s="64">
        <f t="shared" si="2"/>
        <v>118481</v>
      </c>
      <c r="H28" s="64">
        <f t="shared" si="0"/>
        <v>38321</v>
      </c>
      <c r="I28" s="69">
        <f t="shared" si="3"/>
        <v>0.32343582515340014</v>
      </c>
    </row>
    <row r="29" spans="1:9" s="2" customFormat="1" x14ac:dyDescent="0.25">
      <c r="A29" s="2" t="s">
        <v>22</v>
      </c>
      <c r="B29" s="64">
        <f>ROUND('INPUT DATA FROM RECAP'!D29,0)</f>
        <v>140917</v>
      </c>
      <c r="C29" s="64">
        <f>ROUND('INPUT DATA FROM RECAP'!I29,0)</f>
        <v>0</v>
      </c>
      <c r="D29" s="64">
        <f t="shared" si="1"/>
        <v>140917</v>
      </c>
      <c r="E29" s="65">
        <f>ROUND('Copied from prior year'!B29,0)</f>
        <v>183697</v>
      </c>
      <c r="F29" s="64">
        <f>ROUND('Copied from prior year'!G29,0)</f>
        <v>95</v>
      </c>
      <c r="G29" s="64">
        <f t="shared" si="2"/>
        <v>183792</v>
      </c>
      <c r="H29" s="64">
        <f t="shared" si="0"/>
        <v>-42875</v>
      </c>
      <c r="I29" s="69">
        <f t="shared" si="3"/>
        <v>-0.23328001218769043</v>
      </c>
    </row>
    <row r="30" spans="1:9" s="2" customFormat="1" x14ac:dyDescent="0.25">
      <c r="A30" s="96" t="s">
        <v>165</v>
      </c>
      <c r="B30" s="64">
        <f>ROUND('INPUT DATA FROM RECAP'!D30,0)</f>
        <v>87048</v>
      </c>
      <c r="C30" s="64">
        <f>ROUND('INPUT DATA FROM RECAP'!I30,0)</f>
        <v>583</v>
      </c>
      <c r="D30" s="64">
        <f t="shared" si="1"/>
        <v>87631</v>
      </c>
      <c r="E30" s="65">
        <f>ROUND('Copied from prior year'!B30,0)</f>
        <v>82382</v>
      </c>
      <c r="F30" s="64">
        <f>ROUND('Copied from prior year'!G30,0)</f>
        <v>1271</v>
      </c>
      <c r="G30" s="64">
        <f t="shared" si="2"/>
        <v>83653</v>
      </c>
      <c r="H30" s="64">
        <f t="shared" si="0"/>
        <v>3978</v>
      </c>
      <c r="I30" s="69">
        <f t="shared" si="3"/>
        <v>4.7553584450049612E-2</v>
      </c>
    </row>
    <row r="31" spans="1:9" s="2" customFormat="1" x14ac:dyDescent="0.25">
      <c r="A31" s="2" t="s">
        <v>23</v>
      </c>
      <c r="B31" s="64">
        <f>ROUND('INPUT DATA FROM RECAP'!D31,0)</f>
        <v>90809</v>
      </c>
      <c r="C31" s="64">
        <f>ROUND('INPUT DATA FROM RECAP'!I31,0)</f>
        <v>607</v>
      </c>
      <c r="D31" s="64">
        <f t="shared" si="1"/>
        <v>91416</v>
      </c>
      <c r="E31" s="65">
        <f>ROUND('Copied from prior year'!B31,0)</f>
        <v>89221</v>
      </c>
      <c r="F31" s="64">
        <f>ROUND('Copied from prior year'!G31,0)</f>
        <v>328</v>
      </c>
      <c r="G31" s="64">
        <f t="shared" si="2"/>
        <v>89549</v>
      </c>
      <c r="H31" s="64">
        <f t="shared" si="0"/>
        <v>1867</v>
      </c>
      <c r="I31" s="69">
        <f t="shared" si="3"/>
        <v>2.0848920702632077E-2</v>
      </c>
    </row>
    <row r="32" spans="1:9" s="2" customFormat="1" x14ac:dyDescent="0.25">
      <c r="A32" s="2" t="s">
        <v>24</v>
      </c>
      <c r="B32" s="64">
        <f>ROUND('INPUT DATA FROM RECAP'!D32,0)</f>
        <v>36761</v>
      </c>
      <c r="C32" s="64">
        <f>ROUND('INPUT DATA FROM RECAP'!I32,0)</f>
        <v>15</v>
      </c>
      <c r="D32" s="64">
        <f t="shared" si="1"/>
        <v>36776</v>
      </c>
      <c r="E32" s="65">
        <f>ROUND('Copied from prior year'!B32,0)</f>
        <v>48306</v>
      </c>
      <c r="F32" s="64">
        <f>ROUND('Copied from prior year'!G32,0)</f>
        <v>1355</v>
      </c>
      <c r="G32" s="64">
        <f t="shared" si="2"/>
        <v>49661</v>
      </c>
      <c r="H32" s="64">
        <f t="shared" si="0"/>
        <v>-12885</v>
      </c>
      <c r="I32" s="69">
        <f t="shared" si="3"/>
        <v>-0.25945913292120576</v>
      </c>
    </row>
    <row r="33" spans="1:13" s="2" customFormat="1" x14ac:dyDescent="0.25">
      <c r="A33" s="2" t="s">
        <v>25</v>
      </c>
      <c r="B33" s="64">
        <f>ROUND('INPUT DATA FROM RECAP'!D33,0)</f>
        <v>3709</v>
      </c>
      <c r="C33" s="64">
        <f>ROUND('INPUT DATA FROM RECAP'!I33,0)</f>
        <v>0</v>
      </c>
      <c r="D33" s="64">
        <f t="shared" si="1"/>
        <v>3709</v>
      </c>
      <c r="E33" s="65">
        <f>ROUND('Copied from prior year'!B33,0)</f>
        <v>3884</v>
      </c>
      <c r="F33" s="64">
        <f>ROUND('Copied from prior year'!G33,0)</f>
        <v>943</v>
      </c>
      <c r="G33" s="64">
        <f t="shared" si="2"/>
        <v>4827</v>
      </c>
      <c r="H33" s="64">
        <f t="shared" si="0"/>
        <v>-1118</v>
      </c>
      <c r="I33" s="69">
        <f t="shared" si="3"/>
        <v>-0.23161383882328568</v>
      </c>
    </row>
    <row r="34" spans="1:13" s="2" customFormat="1" x14ac:dyDescent="0.25">
      <c r="A34" s="2" t="s">
        <v>26</v>
      </c>
      <c r="B34" s="64">
        <f>ROUND('INPUT DATA FROM RECAP'!D34,0)</f>
        <v>142812</v>
      </c>
      <c r="C34" s="64">
        <f>ROUND('INPUT DATA FROM RECAP'!I34,0)</f>
        <v>272</v>
      </c>
      <c r="D34" s="64">
        <f t="shared" si="1"/>
        <v>143084</v>
      </c>
      <c r="E34" s="65">
        <f>ROUND('Copied from prior year'!B34,0)</f>
        <v>171459</v>
      </c>
      <c r="F34" s="64">
        <f>ROUND('Copied from prior year'!G34,0)</f>
        <v>95</v>
      </c>
      <c r="G34" s="64">
        <f t="shared" si="2"/>
        <v>171554</v>
      </c>
      <c r="H34" s="64">
        <f t="shared" si="0"/>
        <v>-28470</v>
      </c>
      <c r="I34" s="69">
        <f t="shared" si="3"/>
        <v>-0.16595357729927604</v>
      </c>
    </row>
    <row r="35" spans="1:13" s="2" customFormat="1" x14ac:dyDescent="0.25">
      <c r="A35" s="2" t="s">
        <v>27</v>
      </c>
      <c r="B35" s="64">
        <f>ROUND('INPUT DATA FROM RECAP'!D35,0)</f>
        <v>69408</v>
      </c>
      <c r="C35" s="64">
        <f>ROUND('INPUT DATA FROM RECAP'!I35,0)</f>
        <v>67</v>
      </c>
      <c r="D35" s="64">
        <f t="shared" si="1"/>
        <v>69475</v>
      </c>
      <c r="E35" s="65">
        <f>ROUND('Copied from prior year'!B35,0)</f>
        <v>80910</v>
      </c>
      <c r="F35" s="64">
        <f>ROUND('Copied from prior year'!G35,0)</f>
        <v>183</v>
      </c>
      <c r="G35" s="64">
        <f t="shared" si="2"/>
        <v>81093</v>
      </c>
      <c r="H35" s="64">
        <f t="shared" si="0"/>
        <v>-11618</v>
      </c>
      <c r="I35" s="69">
        <f t="shared" si="3"/>
        <v>-0.14326760632853638</v>
      </c>
    </row>
    <row r="36" spans="1:13" s="2" customFormat="1" x14ac:dyDescent="0.25">
      <c r="A36" s="2" t="s">
        <v>28</v>
      </c>
      <c r="B36" s="64">
        <f>ROUND('INPUT DATA FROM RECAP'!D36,0)</f>
        <v>187254</v>
      </c>
      <c r="C36" s="64">
        <f>ROUND('INPUT DATA FROM RECAP'!I36,0)</f>
        <v>380</v>
      </c>
      <c r="D36" s="64">
        <f t="shared" si="1"/>
        <v>187634</v>
      </c>
      <c r="E36" s="65">
        <f>ROUND('Copied from prior year'!B36,0)</f>
        <v>161787</v>
      </c>
      <c r="F36" s="64">
        <f>ROUND('Copied from prior year'!G36,0)</f>
        <v>25</v>
      </c>
      <c r="G36" s="64">
        <f t="shared" si="2"/>
        <v>161812</v>
      </c>
      <c r="H36" s="64">
        <f t="shared" si="0"/>
        <v>25822</v>
      </c>
      <c r="I36" s="69">
        <f t="shared" si="3"/>
        <v>0.15958025362766667</v>
      </c>
    </row>
    <row r="37" spans="1:13" s="2" customFormat="1" x14ac:dyDescent="0.25">
      <c r="A37" s="2" t="s">
        <v>29</v>
      </c>
      <c r="B37" s="64">
        <f>ROUND('INPUT DATA FROM RECAP'!D37,0)</f>
        <v>114518</v>
      </c>
      <c r="C37" s="64">
        <f>ROUND('INPUT DATA FROM RECAP'!I37,0)</f>
        <v>834</v>
      </c>
      <c r="D37" s="64">
        <f t="shared" si="1"/>
        <v>115352</v>
      </c>
      <c r="E37" s="65">
        <f>ROUND('Copied from prior year'!B37,0)</f>
        <v>97436</v>
      </c>
      <c r="F37" s="64">
        <f>ROUND('Copied from prior year'!G37,0)</f>
        <v>527</v>
      </c>
      <c r="G37" s="64">
        <f>E37+F37</f>
        <v>97963</v>
      </c>
      <c r="H37" s="64">
        <f t="shared" si="0"/>
        <v>17389</v>
      </c>
      <c r="I37" s="69">
        <f t="shared" si="3"/>
        <v>0.17750579300348091</v>
      </c>
    </row>
    <row r="38" spans="1:13" s="2" customFormat="1" x14ac:dyDescent="0.25">
      <c r="A38" s="2" t="s">
        <v>30</v>
      </c>
      <c r="B38" s="64">
        <f>ROUND('INPUT DATA FROM RECAP'!D38,0)</f>
        <v>34431</v>
      </c>
      <c r="C38" s="64">
        <f>ROUND('INPUT DATA FROM RECAP'!I38,0)</f>
        <v>0</v>
      </c>
      <c r="D38" s="64">
        <f t="shared" si="1"/>
        <v>34431</v>
      </c>
      <c r="E38" s="65">
        <f>ROUND('Copied from prior year'!B38,0)</f>
        <v>31356</v>
      </c>
      <c r="F38" s="64">
        <f>ROUND('Copied from prior year'!G38,0)</f>
        <v>0</v>
      </c>
      <c r="G38" s="64">
        <f>E38+F38</f>
        <v>31356</v>
      </c>
      <c r="H38" s="64">
        <f t="shared" si="0"/>
        <v>3075</v>
      </c>
      <c r="I38" s="69">
        <f t="shared" si="3"/>
        <v>9.8067355530042102E-2</v>
      </c>
    </row>
    <row r="39" spans="1:13" s="2" customFormat="1" x14ac:dyDescent="0.25">
      <c r="A39" s="2" t="s">
        <v>139</v>
      </c>
      <c r="B39" s="64">
        <f>ROUND('INPUT DATA FROM RECAP'!D39,0)</f>
        <v>0</v>
      </c>
      <c r="C39" s="64">
        <f>ROUND('INPUT DATA FROM RECAP'!I39,0)</f>
        <v>0</v>
      </c>
      <c r="D39" s="64">
        <f t="shared" si="1"/>
        <v>0</v>
      </c>
      <c r="E39" s="65">
        <f>ROUND('Copied from prior year'!B39,0)</f>
        <v>4876</v>
      </c>
      <c r="F39" s="64">
        <f>ROUND('Copied from prior year'!G39,0)</f>
        <v>162</v>
      </c>
      <c r="G39" s="64">
        <f t="shared" si="2"/>
        <v>5038</v>
      </c>
      <c r="H39" s="64">
        <f t="shared" si="0"/>
        <v>-5038</v>
      </c>
      <c r="I39" s="69">
        <f t="shared" si="3"/>
        <v>-1</v>
      </c>
    </row>
    <row r="40" spans="1:13" s="4" customFormat="1" x14ac:dyDescent="0.25">
      <c r="A40" s="33" t="s">
        <v>142</v>
      </c>
      <c r="B40" s="64">
        <f>ROUND('INPUT DATA FROM RECAP'!T39,0)</f>
        <v>73341</v>
      </c>
      <c r="C40" s="64">
        <f>ROUND('INPUT DATA FROM RECAP'!I40,0)</f>
        <v>0</v>
      </c>
      <c r="D40" s="66">
        <f t="shared" si="1"/>
        <v>73341</v>
      </c>
      <c r="E40" s="65">
        <f>ROUND('Copied from prior year'!R39,0)</f>
        <v>76794</v>
      </c>
      <c r="F40" s="64">
        <f>ROUND('Copied from prior year'!G40,0)</f>
        <v>0</v>
      </c>
      <c r="G40" s="64">
        <f t="shared" si="2"/>
        <v>76794</v>
      </c>
      <c r="H40" s="64">
        <f t="shared" si="0"/>
        <v>-3453</v>
      </c>
      <c r="I40" s="69">
        <f t="shared" si="3"/>
        <v>-4.4964450347683413E-2</v>
      </c>
      <c r="J40" s="32"/>
      <c r="K40" s="5"/>
      <c r="L40" s="31"/>
      <c r="M40" s="32"/>
    </row>
    <row r="41" spans="1:13" ht="13.8" thickBot="1" x14ac:dyDescent="0.3">
      <c r="A41" t="s">
        <v>31</v>
      </c>
      <c r="B41" s="67">
        <f>SUM(B7:B40)</f>
        <v>2718141</v>
      </c>
      <c r="C41" s="67">
        <f t="shared" ref="C41:H41" si="4">SUM(C7:C40)</f>
        <v>28257</v>
      </c>
      <c r="D41" s="67">
        <f>SUM(D7:D40)</f>
        <v>2746398</v>
      </c>
      <c r="E41" s="68">
        <f t="shared" si="4"/>
        <v>2929399</v>
      </c>
      <c r="F41" s="67">
        <f t="shared" si="4"/>
        <v>33247</v>
      </c>
      <c r="G41" s="67">
        <f>SUM(G7:G40)</f>
        <v>2962646</v>
      </c>
      <c r="H41" s="67">
        <f t="shared" si="4"/>
        <v>-216248</v>
      </c>
      <c r="I41" s="70">
        <f>ROUND(H41/G41,3)</f>
        <v>-7.2999999999999995E-2</v>
      </c>
    </row>
    <row r="42" spans="1:13" s="28" customFormat="1" ht="12" thickTop="1" x14ac:dyDescent="0.2"/>
    <row r="43" spans="1:13" s="28" customFormat="1" ht="11.4" x14ac:dyDescent="0.2">
      <c r="A43" s="113" t="s">
        <v>89</v>
      </c>
      <c r="B43" s="114"/>
      <c r="C43" s="114"/>
      <c r="D43" s="114"/>
      <c r="E43" s="114"/>
      <c r="F43" s="114"/>
      <c r="G43" s="114"/>
    </row>
    <row r="44" spans="1:13" s="28" customFormat="1" ht="11.4" x14ac:dyDescent="0.2">
      <c r="A44" s="114"/>
      <c r="B44" s="114"/>
      <c r="C44" s="114"/>
      <c r="D44" s="114"/>
      <c r="E44" s="114"/>
      <c r="F44" s="114"/>
      <c r="G44" s="114"/>
    </row>
    <row r="45" spans="1:13" x14ac:dyDescent="0.25">
      <c r="A45" s="114"/>
      <c r="B45" s="114"/>
      <c r="C45" s="114"/>
      <c r="D45" s="114"/>
      <c r="E45" s="114"/>
      <c r="F45" s="114"/>
      <c r="G45" s="114"/>
    </row>
    <row r="46" spans="1:13" x14ac:dyDescent="0.25">
      <c r="A46" s="114"/>
      <c r="B46" s="114"/>
      <c r="C46" s="114"/>
      <c r="D46" s="114"/>
      <c r="E46" s="114"/>
      <c r="F46" s="114"/>
      <c r="G46" s="114"/>
    </row>
  </sheetData>
  <mergeCells count="3">
    <mergeCell ref="A1:I1"/>
    <mergeCell ref="A2:I2"/>
    <mergeCell ref="A43:G46"/>
  </mergeCells>
  <phoneticPr fontId="0" type="noConversion"/>
  <printOptions horizontalCentered="1"/>
  <pageMargins left="0.25" right="0" top="0.75" bottom="0.5" header="0.5" footer="0.5"/>
  <pageSetup orientation="portrait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pane xSplit="1" ySplit="5" topLeftCell="B21" activePane="bottomRight" state="frozen"/>
      <selection activeCell="E10" sqref="E10"/>
      <selection pane="topRight" activeCell="E10" sqref="E10"/>
      <selection pane="bottomLeft" activeCell="E10" sqref="E10"/>
      <selection pane="bottomRight" activeCell="M24" sqref="M24"/>
    </sheetView>
  </sheetViews>
  <sheetFormatPr defaultRowHeight="13.2" x14ac:dyDescent="0.25"/>
  <cols>
    <col min="1" max="1" width="21.33203125" customWidth="1"/>
    <col min="2" max="3" width="8.88671875" bestFit="1" customWidth="1"/>
    <col min="4" max="5" width="10.33203125" bestFit="1" customWidth="1"/>
    <col min="6" max="7" width="9" bestFit="1" customWidth="1"/>
    <col min="8" max="9" width="10.33203125" bestFit="1" customWidth="1"/>
  </cols>
  <sheetData>
    <row r="1" spans="1:9" ht="15.6" x14ac:dyDescent="0.3">
      <c r="A1" s="112" t="s">
        <v>168</v>
      </c>
      <c r="B1" s="112"/>
      <c r="C1" s="112"/>
      <c r="D1" s="112"/>
      <c r="E1" s="112"/>
      <c r="F1" s="112"/>
      <c r="G1" s="112"/>
      <c r="H1" s="112"/>
      <c r="I1" s="112"/>
    </row>
    <row r="2" spans="1:9" ht="15.6" x14ac:dyDescent="0.3">
      <c r="A2" s="112" t="str">
        <f>'YTD DMF'!A2:I2</f>
        <v>Through April</v>
      </c>
      <c r="B2" s="112"/>
      <c r="C2" s="112"/>
      <c r="D2" s="112"/>
      <c r="E2" s="112"/>
      <c r="F2" s="112"/>
      <c r="G2" s="112"/>
      <c r="H2" s="112"/>
      <c r="I2" s="112"/>
    </row>
    <row r="3" spans="1:9" x14ac:dyDescent="0.25">
      <c r="I3" s="1"/>
    </row>
    <row r="4" spans="1:9" x14ac:dyDescent="0.25">
      <c r="B4" s="1">
        <f>+'YTD DMF'!C4</f>
        <v>2016</v>
      </c>
      <c r="C4" s="1">
        <f>+B4-1</f>
        <v>2015</v>
      </c>
      <c r="D4" s="1" t="s">
        <v>34</v>
      </c>
      <c r="E4" s="1" t="s">
        <v>145</v>
      </c>
      <c r="F4" s="26">
        <f>+B4</f>
        <v>2016</v>
      </c>
      <c r="G4" s="1">
        <f>+C4</f>
        <v>2015</v>
      </c>
      <c r="H4" s="1" t="s">
        <v>34</v>
      </c>
      <c r="I4" s="1" t="s">
        <v>145</v>
      </c>
    </row>
    <row r="5" spans="1:9" x14ac:dyDescent="0.25">
      <c r="B5" s="1" t="s">
        <v>0</v>
      </c>
      <c r="C5" s="1" t="s">
        <v>0</v>
      </c>
      <c r="D5" s="1" t="s">
        <v>35</v>
      </c>
      <c r="E5" s="1" t="s">
        <v>37</v>
      </c>
      <c r="F5" s="26" t="s">
        <v>1</v>
      </c>
      <c r="G5" s="1" t="s">
        <v>1</v>
      </c>
      <c r="H5" s="1" t="s">
        <v>35</v>
      </c>
      <c r="I5" s="1" t="s">
        <v>37</v>
      </c>
    </row>
    <row r="6" spans="1:9" x14ac:dyDescent="0.25">
      <c r="F6" s="27"/>
    </row>
    <row r="7" spans="1:9" s="2" customFormat="1" x14ac:dyDescent="0.25">
      <c r="A7" s="2" t="s">
        <v>143</v>
      </c>
      <c r="B7" s="64">
        <f>ROUND('INPUT DATA FROM RECAP'!E7,0)</f>
        <v>12664</v>
      </c>
      <c r="C7" s="64">
        <f>ROUND('Copied from prior year'!C7,0)</f>
        <v>9430</v>
      </c>
      <c r="D7" s="64">
        <f>B7-C7</f>
        <v>3234</v>
      </c>
      <c r="E7" s="69">
        <f t="shared" ref="E7:E37" si="0">IF(C7=0," ",D7/C7)</f>
        <v>0.34294803817603392</v>
      </c>
      <c r="F7" s="71">
        <f>ROUND('INPUT DATA FROM RECAP'!F7,0)</f>
        <v>310</v>
      </c>
      <c r="G7" s="64">
        <f>ROUND('Copied from prior year'!D7,0)</f>
        <v>495</v>
      </c>
      <c r="H7" s="64">
        <f>F7-G7</f>
        <v>-185</v>
      </c>
      <c r="I7" s="69">
        <f>IF(G7=0," ",H7/G7)</f>
        <v>-0.37373737373737376</v>
      </c>
    </row>
    <row r="8" spans="1:9" s="2" customFormat="1" x14ac:dyDescent="0.25">
      <c r="A8" s="2" t="s">
        <v>4</v>
      </c>
      <c r="B8" s="64">
        <f>ROUND('INPUT DATA FROM RECAP'!E8,0)</f>
        <v>8465</v>
      </c>
      <c r="C8" s="64">
        <f>ROUND('Copied from prior year'!C8,0)</f>
        <v>6700</v>
      </c>
      <c r="D8" s="64">
        <f t="shared" ref="D8:D39" si="1">B8-C8</f>
        <v>1765</v>
      </c>
      <c r="E8" s="69">
        <f t="shared" si="0"/>
        <v>0.26343283582089555</v>
      </c>
      <c r="F8" s="71">
        <f>ROUND('INPUT DATA FROM RECAP'!F8,0)</f>
        <v>319</v>
      </c>
      <c r="G8" s="64">
        <f>ROUND('Copied from prior year'!D8,0)</f>
        <v>20</v>
      </c>
      <c r="H8" s="64">
        <f t="shared" ref="H8:H39" si="2">F8-G8</f>
        <v>299</v>
      </c>
      <c r="I8" s="69">
        <f t="shared" ref="I8:I39" si="3">IF(G8=0," ",H8/G8)</f>
        <v>14.95</v>
      </c>
    </row>
    <row r="9" spans="1:9" s="2" customFormat="1" x14ac:dyDescent="0.25">
      <c r="A9" s="2" t="s">
        <v>141</v>
      </c>
      <c r="B9" s="64">
        <f>ROUND('INPUT DATA FROM RECAP'!E9,0)</f>
        <v>9071</v>
      </c>
      <c r="C9" s="64">
        <f>ROUND('Copied from prior year'!C9,0)</f>
        <v>3427</v>
      </c>
      <c r="D9" s="64">
        <f t="shared" si="1"/>
        <v>5644</v>
      </c>
      <c r="E9" s="69">
        <f t="shared" si="0"/>
        <v>1.6469215056901079</v>
      </c>
      <c r="F9" s="71">
        <f>ROUND('INPUT DATA FROM RECAP'!F9,0)</f>
        <v>215</v>
      </c>
      <c r="G9" s="64">
        <f>ROUND('Copied from prior year'!D9,0)</f>
        <v>910</v>
      </c>
      <c r="H9" s="64">
        <f t="shared" si="2"/>
        <v>-695</v>
      </c>
      <c r="I9" s="69">
        <f t="shared" si="3"/>
        <v>-0.76373626373626369</v>
      </c>
    </row>
    <row r="10" spans="1:9" s="2" customFormat="1" x14ac:dyDescent="0.25">
      <c r="A10" s="2" t="s">
        <v>6</v>
      </c>
      <c r="B10" s="64">
        <f>ROUND('INPUT DATA FROM RECAP'!E10,0)</f>
        <v>0</v>
      </c>
      <c r="C10" s="64">
        <f>ROUND('Copied from prior year'!C10,0)</f>
        <v>0</v>
      </c>
      <c r="D10" s="64">
        <f t="shared" si="1"/>
        <v>0</v>
      </c>
      <c r="E10" s="69" t="str">
        <f t="shared" si="0"/>
        <v xml:space="preserve"> </v>
      </c>
      <c r="F10" s="71">
        <f>ROUND('INPUT DATA FROM RECAP'!F10,0)</f>
        <v>0</v>
      </c>
      <c r="G10" s="64">
        <f>ROUND('Copied from prior year'!D10,0)</f>
        <v>0</v>
      </c>
      <c r="H10" s="64">
        <f t="shared" si="2"/>
        <v>0</v>
      </c>
      <c r="I10" s="69" t="str">
        <f t="shared" si="3"/>
        <v xml:space="preserve"> </v>
      </c>
    </row>
    <row r="11" spans="1:9" s="2" customFormat="1" x14ac:dyDescent="0.25">
      <c r="A11" s="2" t="s">
        <v>7</v>
      </c>
      <c r="B11" s="64">
        <f>ROUND('INPUT DATA FROM RECAP'!E11,0)</f>
        <v>8088</v>
      </c>
      <c r="C11" s="64">
        <f>ROUND('Copied from prior year'!C11,0)</f>
        <v>6675</v>
      </c>
      <c r="D11" s="64">
        <f t="shared" si="1"/>
        <v>1413</v>
      </c>
      <c r="E11" s="69">
        <f t="shared" si="0"/>
        <v>0.21168539325842697</v>
      </c>
      <c r="F11" s="71">
        <f>ROUND('INPUT DATA FROM RECAP'!F11,0)</f>
        <v>7</v>
      </c>
      <c r="G11" s="64">
        <f>ROUND('Copied from prior year'!D11,0)</f>
        <v>102</v>
      </c>
      <c r="H11" s="64">
        <f t="shared" si="2"/>
        <v>-95</v>
      </c>
      <c r="I11" s="69">
        <f t="shared" si="3"/>
        <v>-0.93137254901960786</v>
      </c>
    </row>
    <row r="12" spans="1:9" s="2" customFormat="1" x14ac:dyDescent="0.25">
      <c r="A12" s="2" t="s">
        <v>140</v>
      </c>
      <c r="B12" s="64">
        <f>ROUND('INPUT DATA FROM RECAP'!E12,0)</f>
        <v>7743</v>
      </c>
      <c r="C12" s="64">
        <f>ROUND('Copied from prior year'!C12,0)</f>
        <v>11221</v>
      </c>
      <c r="D12" s="64">
        <f t="shared" si="1"/>
        <v>-3478</v>
      </c>
      <c r="E12" s="69">
        <f t="shared" si="0"/>
        <v>-0.3099545495053917</v>
      </c>
      <c r="F12" s="71">
        <f>ROUND('INPUT DATA FROM RECAP'!F12,0)</f>
        <v>1547</v>
      </c>
      <c r="G12" s="64">
        <f>ROUND('Copied from prior year'!D12,0)</f>
        <v>847</v>
      </c>
      <c r="H12" s="64">
        <f t="shared" si="2"/>
        <v>700</v>
      </c>
      <c r="I12" s="69">
        <f t="shared" si="3"/>
        <v>0.82644628099173556</v>
      </c>
    </row>
    <row r="13" spans="1:9" s="2" customFormat="1" x14ac:dyDescent="0.25">
      <c r="A13" s="2" t="s">
        <v>8</v>
      </c>
      <c r="B13" s="64">
        <f>ROUND('INPUT DATA FROM RECAP'!E13,0)</f>
        <v>8986</v>
      </c>
      <c r="C13" s="64">
        <f>ROUND('Copied from prior year'!C13,0)</f>
        <v>7845</v>
      </c>
      <c r="D13" s="64">
        <f t="shared" si="1"/>
        <v>1141</v>
      </c>
      <c r="E13" s="69">
        <f t="shared" si="0"/>
        <v>0.14544295729764181</v>
      </c>
      <c r="F13" s="71">
        <f>ROUND('INPUT DATA FROM RECAP'!F13,0)</f>
        <v>317</v>
      </c>
      <c r="G13" s="64">
        <f>ROUND('Copied from prior year'!D13,0)</f>
        <v>443</v>
      </c>
      <c r="H13" s="64">
        <f t="shared" si="2"/>
        <v>-126</v>
      </c>
      <c r="I13" s="69">
        <f t="shared" si="3"/>
        <v>-0.28442437923250563</v>
      </c>
    </row>
    <row r="14" spans="1:9" s="2" customFormat="1" x14ac:dyDescent="0.25">
      <c r="A14" s="2" t="s">
        <v>9</v>
      </c>
      <c r="B14" s="64">
        <f>ROUND('INPUT DATA FROM RECAP'!E14,0)</f>
        <v>6964</v>
      </c>
      <c r="C14" s="64">
        <f>ROUND('Copied from prior year'!C14,0)</f>
        <v>4374</v>
      </c>
      <c r="D14" s="64">
        <f t="shared" si="1"/>
        <v>2590</v>
      </c>
      <c r="E14" s="69">
        <f t="shared" si="0"/>
        <v>0.59213534522176492</v>
      </c>
      <c r="F14" s="71">
        <f>ROUND('INPUT DATA FROM RECAP'!F14,0)</f>
        <v>584</v>
      </c>
      <c r="G14" s="64">
        <f>ROUND('Copied from prior year'!D14,0)</f>
        <v>645</v>
      </c>
      <c r="H14" s="64">
        <f t="shared" si="2"/>
        <v>-61</v>
      </c>
      <c r="I14" s="69">
        <f t="shared" si="3"/>
        <v>-9.4573643410852712E-2</v>
      </c>
    </row>
    <row r="15" spans="1:9" s="2" customFormat="1" x14ac:dyDescent="0.25">
      <c r="A15" s="2" t="s">
        <v>79</v>
      </c>
      <c r="B15" s="64">
        <f>ROUND('INPUT DATA FROM RECAP'!E15,0)</f>
        <v>9486</v>
      </c>
      <c r="C15" s="64">
        <f>ROUND('Copied from prior year'!C15,0)</f>
        <v>12704</v>
      </c>
      <c r="D15" s="64">
        <f t="shared" si="1"/>
        <v>-3218</v>
      </c>
      <c r="E15" s="69">
        <f t="shared" si="0"/>
        <v>-0.25330604534005036</v>
      </c>
      <c r="F15" s="71">
        <f>ROUND('INPUT DATA FROM RECAP'!F15,0)</f>
        <v>415</v>
      </c>
      <c r="G15" s="64">
        <f>ROUND('Copied from prior year'!D15,0)</f>
        <v>748</v>
      </c>
      <c r="H15" s="64">
        <f t="shared" si="2"/>
        <v>-333</v>
      </c>
      <c r="I15" s="69">
        <f>IF(G15=0," ",H15/G15)</f>
        <v>-0.44518716577540107</v>
      </c>
    </row>
    <row r="16" spans="1:9" s="2" customFormat="1" x14ac:dyDescent="0.25">
      <c r="A16" s="2" t="s">
        <v>33</v>
      </c>
      <c r="B16" s="64">
        <f>ROUND('INPUT DATA FROM RECAP'!E16,0)</f>
        <v>11331</v>
      </c>
      <c r="C16" s="64">
        <f>ROUND('Copied from prior year'!C16,0)</f>
        <v>8326</v>
      </c>
      <c r="D16" s="64">
        <f t="shared" si="1"/>
        <v>3005</v>
      </c>
      <c r="E16" s="69">
        <f t="shared" si="0"/>
        <v>0.36091760749459523</v>
      </c>
      <c r="F16" s="71">
        <f>ROUND('INPUT DATA FROM RECAP'!F16,0)</f>
        <v>223</v>
      </c>
      <c r="G16" s="64">
        <f>ROUND('Copied from prior year'!D16,0)</f>
        <v>307</v>
      </c>
      <c r="H16" s="64">
        <f t="shared" si="2"/>
        <v>-84</v>
      </c>
      <c r="I16" s="69">
        <f t="shared" si="3"/>
        <v>-0.2736156351791531</v>
      </c>
    </row>
    <row r="17" spans="1:9" s="2" customFormat="1" x14ac:dyDescent="0.25">
      <c r="A17" s="2" t="s">
        <v>10</v>
      </c>
      <c r="B17" s="64">
        <f>ROUND('INPUT DATA FROM RECAP'!E17,0)</f>
        <v>24633</v>
      </c>
      <c r="C17" s="64">
        <f>ROUND('Copied from prior year'!C17,0)</f>
        <v>24310</v>
      </c>
      <c r="D17" s="64">
        <f t="shared" si="1"/>
        <v>323</v>
      </c>
      <c r="E17" s="69">
        <f t="shared" si="0"/>
        <v>1.3286713286713287E-2</v>
      </c>
      <c r="F17" s="71">
        <f>ROUND('INPUT DATA FROM RECAP'!F17,0)</f>
        <v>405</v>
      </c>
      <c r="G17" s="64">
        <f>ROUND('Copied from prior year'!D17,0)</f>
        <v>386</v>
      </c>
      <c r="H17" s="64">
        <f t="shared" si="2"/>
        <v>19</v>
      </c>
      <c r="I17" s="69">
        <f t="shared" si="3"/>
        <v>4.9222797927461141E-2</v>
      </c>
    </row>
    <row r="18" spans="1:9" s="2" customFormat="1" x14ac:dyDescent="0.25">
      <c r="A18" s="2" t="s">
        <v>11</v>
      </c>
      <c r="B18" s="64">
        <f>ROUND('INPUT DATA FROM RECAP'!E18,0)</f>
        <v>29890</v>
      </c>
      <c r="C18" s="64">
        <f>ROUND('Copied from prior year'!C18,0)</f>
        <v>26053</v>
      </c>
      <c r="D18" s="64">
        <f t="shared" si="1"/>
        <v>3837</v>
      </c>
      <c r="E18" s="69">
        <f t="shared" si="0"/>
        <v>0.14727670517790659</v>
      </c>
      <c r="F18" s="71">
        <f>ROUND('INPUT DATA FROM RECAP'!F18,0)</f>
        <v>1732</v>
      </c>
      <c r="G18" s="64">
        <f>ROUND('Copied from prior year'!D18,0)</f>
        <v>1068</v>
      </c>
      <c r="H18" s="64">
        <f t="shared" si="2"/>
        <v>664</v>
      </c>
      <c r="I18" s="69">
        <f t="shared" si="3"/>
        <v>0.62172284644194753</v>
      </c>
    </row>
    <row r="19" spans="1:9" s="2" customFormat="1" x14ac:dyDescent="0.25">
      <c r="A19" s="2" t="s">
        <v>12</v>
      </c>
      <c r="B19" s="64">
        <f>ROUND('INPUT DATA FROM RECAP'!E19,0)</f>
        <v>19671</v>
      </c>
      <c r="C19" s="64">
        <f>ROUND('Copied from prior year'!C19,0)</f>
        <v>9666</v>
      </c>
      <c r="D19" s="64">
        <f t="shared" si="1"/>
        <v>10005</v>
      </c>
      <c r="E19" s="69">
        <f t="shared" si="0"/>
        <v>1.0350713842333954</v>
      </c>
      <c r="F19" s="71">
        <f>ROUND('INPUT DATA FROM RECAP'!F19,0)</f>
        <v>145</v>
      </c>
      <c r="G19" s="64">
        <f>ROUND('Copied from prior year'!D19,0)</f>
        <v>805</v>
      </c>
      <c r="H19" s="64">
        <f t="shared" si="2"/>
        <v>-660</v>
      </c>
      <c r="I19" s="69">
        <f t="shared" si="3"/>
        <v>-0.81987577639751552</v>
      </c>
    </row>
    <row r="20" spans="1:9" s="2" customFormat="1" x14ac:dyDescent="0.25">
      <c r="A20" s="2" t="s">
        <v>13</v>
      </c>
      <c r="B20" s="64">
        <f>ROUND('INPUT DATA FROM RECAP'!E20,0)</f>
        <v>20747</v>
      </c>
      <c r="C20" s="64">
        <f>ROUND('Copied from prior year'!C20,0)</f>
        <v>20654</v>
      </c>
      <c r="D20" s="64">
        <f t="shared" si="1"/>
        <v>93</v>
      </c>
      <c r="E20" s="69">
        <f t="shared" si="0"/>
        <v>4.5027597559794711E-3</v>
      </c>
      <c r="F20" s="71">
        <f>ROUND('INPUT DATA FROM RECAP'!F20,0)</f>
        <v>1326</v>
      </c>
      <c r="G20" s="64">
        <f>ROUND('Copied from prior year'!D20,0)</f>
        <v>1346</v>
      </c>
      <c r="H20" s="64">
        <f t="shared" si="2"/>
        <v>-20</v>
      </c>
      <c r="I20" s="69">
        <f t="shared" si="3"/>
        <v>-1.4858841010401188E-2</v>
      </c>
    </row>
    <row r="21" spans="1:9" s="2" customFormat="1" x14ac:dyDescent="0.25">
      <c r="A21" s="2" t="s">
        <v>14</v>
      </c>
      <c r="B21" s="64">
        <f>ROUND('INPUT DATA FROM RECAP'!E21,0)</f>
        <v>3012</v>
      </c>
      <c r="C21" s="64">
        <f>ROUND('Copied from prior year'!C21,0)</f>
        <v>3027</v>
      </c>
      <c r="D21" s="64">
        <f t="shared" si="1"/>
        <v>-15</v>
      </c>
      <c r="E21" s="69">
        <f t="shared" si="0"/>
        <v>-4.9554013875123884E-3</v>
      </c>
      <c r="F21" s="71">
        <f>ROUND('INPUT DATA FROM RECAP'!F21,0)</f>
        <v>481</v>
      </c>
      <c r="G21" s="64">
        <f>ROUND('Copied from prior year'!D21,0)</f>
        <v>520</v>
      </c>
      <c r="H21" s="64">
        <f t="shared" si="2"/>
        <v>-39</v>
      </c>
      <c r="I21" s="69">
        <f t="shared" si="3"/>
        <v>-7.4999999999999997E-2</v>
      </c>
    </row>
    <row r="22" spans="1:9" s="2" customFormat="1" x14ac:dyDescent="0.25">
      <c r="A22" s="2" t="s">
        <v>15</v>
      </c>
      <c r="B22" s="64">
        <f>ROUND('INPUT DATA FROM RECAP'!E22,0)</f>
        <v>27957</v>
      </c>
      <c r="C22" s="64">
        <f>ROUND('Copied from prior year'!C22,0)</f>
        <v>24704</v>
      </c>
      <c r="D22" s="64">
        <f t="shared" si="1"/>
        <v>3253</v>
      </c>
      <c r="E22" s="69">
        <f t="shared" si="0"/>
        <v>0.13167908031088082</v>
      </c>
      <c r="F22" s="71">
        <f>ROUND('INPUT DATA FROM RECAP'!F22,0)</f>
        <v>1447</v>
      </c>
      <c r="G22" s="64">
        <f>ROUND('Copied from prior year'!D22,0)</f>
        <v>2242</v>
      </c>
      <c r="H22" s="64">
        <f t="shared" si="2"/>
        <v>-795</v>
      </c>
      <c r="I22" s="69">
        <f t="shared" si="3"/>
        <v>-0.35459411239964317</v>
      </c>
    </row>
    <row r="23" spans="1:9" s="2" customFormat="1" x14ac:dyDescent="0.25">
      <c r="A23" s="2" t="s">
        <v>16</v>
      </c>
      <c r="B23" s="64">
        <f>ROUND('INPUT DATA FROM RECAP'!E23,0)</f>
        <v>1488</v>
      </c>
      <c r="C23" s="64">
        <f>ROUND('Copied from prior year'!C23,0)</f>
        <v>363</v>
      </c>
      <c r="D23" s="64">
        <f t="shared" si="1"/>
        <v>1125</v>
      </c>
      <c r="E23" s="69">
        <f t="shared" si="0"/>
        <v>3.0991735537190084</v>
      </c>
      <c r="F23" s="71">
        <f>ROUND('INPUT DATA FROM RECAP'!F23,0)</f>
        <v>0</v>
      </c>
      <c r="G23" s="64">
        <f>ROUND('Copied from prior year'!D23,0)</f>
        <v>0</v>
      </c>
      <c r="H23" s="64">
        <f t="shared" si="2"/>
        <v>0</v>
      </c>
      <c r="I23" s="69" t="str">
        <f t="shared" si="3"/>
        <v xml:space="preserve"> </v>
      </c>
    </row>
    <row r="24" spans="1:9" s="2" customFormat="1" x14ac:dyDescent="0.25">
      <c r="A24" s="2" t="s">
        <v>17</v>
      </c>
      <c r="B24" s="64">
        <f>ROUND('INPUT DATA FROM RECAP'!E24,0)</f>
        <v>6172</v>
      </c>
      <c r="C24" s="64">
        <f>ROUND('Copied from prior year'!C24,0)</f>
        <v>3924</v>
      </c>
      <c r="D24" s="64">
        <f t="shared" si="1"/>
        <v>2248</v>
      </c>
      <c r="E24" s="69">
        <f t="shared" si="0"/>
        <v>0.57288481141692149</v>
      </c>
      <c r="F24" s="71">
        <f>ROUND('INPUT DATA FROM RECAP'!F24,0)</f>
        <v>245</v>
      </c>
      <c r="G24" s="64">
        <f>ROUND('Copied from prior year'!D24,0)</f>
        <v>318</v>
      </c>
      <c r="H24" s="64">
        <f t="shared" si="2"/>
        <v>-73</v>
      </c>
      <c r="I24" s="69">
        <f t="shared" si="3"/>
        <v>-0.22955974842767296</v>
      </c>
    </row>
    <row r="25" spans="1:9" s="2" customFormat="1" x14ac:dyDescent="0.25">
      <c r="A25" s="2" t="s">
        <v>18</v>
      </c>
      <c r="B25" s="64">
        <f>ROUND('INPUT DATA FROM RECAP'!E25,0)</f>
        <v>12607</v>
      </c>
      <c r="C25" s="64">
        <f>ROUND('Copied from prior year'!C25,0)</f>
        <v>8934</v>
      </c>
      <c r="D25" s="64">
        <f t="shared" si="1"/>
        <v>3673</v>
      </c>
      <c r="E25" s="69">
        <f t="shared" si="0"/>
        <v>0.41112603537049475</v>
      </c>
      <c r="F25" s="71">
        <f>ROUND('INPUT DATA FROM RECAP'!F25,0)</f>
        <v>200</v>
      </c>
      <c r="G25" s="64">
        <f>ROUND('Copied from prior year'!D25,0)</f>
        <v>777</v>
      </c>
      <c r="H25" s="64">
        <f t="shared" si="2"/>
        <v>-577</v>
      </c>
      <c r="I25" s="69">
        <f t="shared" si="3"/>
        <v>-0.7425997425997426</v>
      </c>
    </row>
    <row r="26" spans="1:9" s="2" customFormat="1" x14ac:dyDescent="0.25">
      <c r="A26" s="2" t="s">
        <v>19</v>
      </c>
      <c r="B26" s="64">
        <f>ROUND('INPUT DATA FROM RECAP'!E26,0)</f>
        <v>10777</v>
      </c>
      <c r="C26" s="64">
        <f>ROUND('Copied from prior year'!C26,0)</f>
        <v>898</v>
      </c>
      <c r="D26" s="64">
        <f t="shared" si="1"/>
        <v>9879</v>
      </c>
      <c r="E26" s="69">
        <f t="shared" si="0"/>
        <v>11.001113585746102</v>
      </c>
      <c r="F26" s="71">
        <f>ROUND('INPUT DATA FROM RECAP'!F26,0)</f>
        <v>713</v>
      </c>
      <c r="G26" s="64">
        <f>ROUND('Copied from prior year'!D26,0)</f>
        <v>550</v>
      </c>
      <c r="H26" s="64">
        <f t="shared" si="2"/>
        <v>163</v>
      </c>
      <c r="I26" s="69">
        <f t="shared" si="3"/>
        <v>0.29636363636363638</v>
      </c>
    </row>
    <row r="27" spans="1:9" s="2" customFormat="1" x14ac:dyDescent="0.25">
      <c r="A27" s="2" t="s">
        <v>20</v>
      </c>
      <c r="B27" s="64">
        <f>ROUND('INPUT DATA FROM RECAP'!E27,0)</f>
        <v>7706</v>
      </c>
      <c r="C27" s="64">
        <f>ROUND('Copied from prior year'!C27,0)</f>
        <v>7997</v>
      </c>
      <c r="D27" s="64">
        <f t="shared" si="1"/>
        <v>-291</v>
      </c>
      <c r="E27" s="69">
        <f t="shared" si="0"/>
        <v>-3.6388645742153308E-2</v>
      </c>
      <c r="F27" s="71">
        <f>ROUND('INPUT DATA FROM RECAP'!F27,0)</f>
        <v>365</v>
      </c>
      <c r="G27" s="64">
        <f>ROUND('Copied from prior year'!D27,0)</f>
        <v>105</v>
      </c>
      <c r="H27" s="64">
        <f t="shared" si="2"/>
        <v>260</v>
      </c>
      <c r="I27" s="69">
        <f t="shared" si="3"/>
        <v>2.4761904761904763</v>
      </c>
    </row>
    <row r="28" spans="1:9" s="2" customFormat="1" x14ac:dyDescent="0.25">
      <c r="A28" s="2" t="s">
        <v>21</v>
      </c>
      <c r="B28" s="64">
        <f>ROUND('INPUT DATA FROM RECAP'!E28,0)</f>
        <v>14321</v>
      </c>
      <c r="C28" s="64">
        <f>ROUND('Copied from prior year'!C28,0)</f>
        <v>8005</v>
      </c>
      <c r="D28" s="64">
        <f t="shared" si="1"/>
        <v>6316</v>
      </c>
      <c r="E28" s="69">
        <f t="shared" si="0"/>
        <v>0.78900687070580888</v>
      </c>
      <c r="F28" s="71">
        <f>ROUND('INPUT DATA FROM RECAP'!F28,0)</f>
        <v>2130</v>
      </c>
      <c r="G28" s="64">
        <f>ROUND('Copied from prior year'!D28,0)</f>
        <v>2069</v>
      </c>
      <c r="H28" s="64">
        <f t="shared" si="2"/>
        <v>61</v>
      </c>
      <c r="I28" s="69">
        <f t="shared" si="3"/>
        <v>2.9482841952634124E-2</v>
      </c>
    </row>
    <row r="29" spans="1:9" s="2" customFormat="1" x14ac:dyDescent="0.25">
      <c r="A29" s="2" t="s">
        <v>22</v>
      </c>
      <c r="B29" s="64">
        <f>ROUND('INPUT DATA FROM RECAP'!E29,0)</f>
        <v>34451</v>
      </c>
      <c r="C29" s="64">
        <f>ROUND('Copied from prior year'!C29,0)</f>
        <v>25207</v>
      </c>
      <c r="D29" s="64">
        <f t="shared" si="1"/>
        <v>9244</v>
      </c>
      <c r="E29" s="69">
        <f t="shared" si="0"/>
        <v>0.36672352917840284</v>
      </c>
      <c r="F29" s="71">
        <f>ROUND('INPUT DATA FROM RECAP'!F29,0)</f>
        <v>845</v>
      </c>
      <c r="G29" s="64">
        <f>ROUND('Copied from prior year'!D29,0)</f>
        <v>2929</v>
      </c>
      <c r="H29" s="64">
        <f t="shared" si="2"/>
        <v>-2084</v>
      </c>
      <c r="I29" s="69">
        <f t="shared" si="3"/>
        <v>-0.71150563332195293</v>
      </c>
    </row>
    <row r="30" spans="1:9" s="2" customFormat="1" x14ac:dyDescent="0.25">
      <c r="A30" s="96" t="s">
        <v>165</v>
      </c>
      <c r="B30" s="64">
        <f>ROUND('INPUT DATA FROM RECAP'!E30,0)</f>
        <v>7793</v>
      </c>
      <c r="C30" s="64">
        <f>ROUND('Copied from prior year'!C30,0)</f>
        <v>3734</v>
      </c>
      <c r="D30" s="64">
        <f t="shared" si="1"/>
        <v>4059</v>
      </c>
      <c r="E30" s="69">
        <f t="shared" si="0"/>
        <v>1.0870380289234065</v>
      </c>
      <c r="F30" s="71">
        <f>ROUND('INPUT DATA FROM RECAP'!F30,0)</f>
        <v>175</v>
      </c>
      <c r="G30" s="64">
        <f>ROUND('Copied from prior year'!D30,0)</f>
        <v>204</v>
      </c>
      <c r="H30" s="64">
        <f>F30-G30</f>
        <v>-29</v>
      </c>
      <c r="I30" s="69">
        <f t="shared" si="3"/>
        <v>-0.14215686274509803</v>
      </c>
    </row>
    <row r="31" spans="1:9" s="2" customFormat="1" x14ac:dyDescent="0.25">
      <c r="A31" s="2" t="s">
        <v>23</v>
      </c>
      <c r="B31" s="64">
        <f>ROUND('INPUT DATA FROM RECAP'!E31,0)</f>
        <v>7696</v>
      </c>
      <c r="C31" s="64">
        <f>ROUND('Copied from prior year'!C31,0)</f>
        <v>8965</v>
      </c>
      <c r="D31" s="64">
        <f t="shared" si="1"/>
        <v>-1269</v>
      </c>
      <c r="E31" s="69">
        <f t="shared" si="0"/>
        <v>-0.14155047406581148</v>
      </c>
      <c r="F31" s="71">
        <f>ROUND('INPUT DATA FROM RECAP'!F31,0)</f>
        <v>560</v>
      </c>
      <c r="G31" s="64">
        <f>ROUND('Copied from prior year'!D31,0)</f>
        <v>1116</v>
      </c>
      <c r="H31" s="64">
        <f t="shared" si="2"/>
        <v>-556</v>
      </c>
      <c r="I31" s="69">
        <f t="shared" si="3"/>
        <v>-0.49820788530465948</v>
      </c>
    </row>
    <row r="32" spans="1:9" s="2" customFormat="1" x14ac:dyDescent="0.25">
      <c r="A32" s="2" t="s">
        <v>24</v>
      </c>
      <c r="B32" s="64">
        <f>ROUND('INPUT DATA FROM RECAP'!E32,0)</f>
        <v>6874</v>
      </c>
      <c r="C32" s="64">
        <f>ROUND('Copied from prior year'!C32,0)</f>
        <v>3383</v>
      </c>
      <c r="D32" s="64">
        <f t="shared" si="1"/>
        <v>3491</v>
      </c>
      <c r="E32" s="69">
        <f t="shared" si="0"/>
        <v>1.0319243275199528</v>
      </c>
      <c r="F32" s="71">
        <f>ROUND('INPUT DATA FROM RECAP'!F32,0)</f>
        <v>0</v>
      </c>
      <c r="G32" s="64">
        <f>ROUND('Copied from prior year'!D32,0)</f>
        <v>105</v>
      </c>
      <c r="H32" s="64">
        <f t="shared" si="2"/>
        <v>-105</v>
      </c>
      <c r="I32" s="69">
        <f t="shared" si="3"/>
        <v>-1</v>
      </c>
    </row>
    <row r="33" spans="1:9" s="2" customFormat="1" x14ac:dyDescent="0.25">
      <c r="A33" s="2" t="s">
        <v>25</v>
      </c>
      <c r="B33" s="64">
        <f>ROUND('INPUT DATA FROM RECAP'!E33,0)</f>
        <v>1243</v>
      </c>
      <c r="C33" s="64">
        <f>ROUND('Copied from prior year'!C33,0)</f>
        <v>863</v>
      </c>
      <c r="D33" s="64">
        <f t="shared" si="1"/>
        <v>380</v>
      </c>
      <c r="E33" s="69">
        <f t="shared" si="0"/>
        <v>0.44032444959443801</v>
      </c>
      <c r="F33" s="71">
        <f>ROUND('INPUT DATA FROM RECAP'!F33,0)</f>
        <v>0</v>
      </c>
      <c r="G33" s="64">
        <f>ROUND('Copied from prior year'!D33,0)</f>
        <v>0</v>
      </c>
      <c r="H33" s="64">
        <f t="shared" si="2"/>
        <v>0</v>
      </c>
      <c r="I33" s="69" t="str">
        <f t="shared" si="3"/>
        <v xml:space="preserve"> </v>
      </c>
    </row>
    <row r="34" spans="1:9" s="2" customFormat="1" x14ac:dyDescent="0.25">
      <c r="A34" s="2" t="s">
        <v>26</v>
      </c>
      <c r="B34" s="64">
        <f>ROUND('INPUT DATA FROM RECAP'!E34,0)</f>
        <v>35650</v>
      </c>
      <c r="C34" s="64">
        <f>ROUND('Copied from prior year'!C34,0)</f>
        <v>25348</v>
      </c>
      <c r="D34" s="64">
        <f t="shared" si="1"/>
        <v>10302</v>
      </c>
      <c r="E34" s="69">
        <f t="shared" si="0"/>
        <v>0.40642259744358528</v>
      </c>
      <c r="F34" s="71">
        <f>ROUND('INPUT DATA FROM RECAP'!F34,0)</f>
        <v>3620</v>
      </c>
      <c r="G34" s="64">
        <f>ROUND('Copied from prior year'!D34,0)</f>
        <v>2900</v>
      </c>
      <c r="H34" s="64">
        <f t="shared" si="2"/>
        <v>720</v>
      </c>
      <c r="I34" s="69">
        <f t="shared" si="3"/>
        <v>0.24827586206896551</v>
      </c>
    </row>
    <row r="35" spans="1:9" s="2" customFormat="1" x14ac:dyDescent="0.25">
      <c r="A35" s="2" t="s">
        <v>27</v>
      </c>
      <c r="B35" s="64">
        <f>ROUND('INPUT DATA FROM RECAP'!E35,0)</f>
        <v>5745</v>
      </c>
      <c r="C35" s="64">
        <f>ROUND('Copied from prior year'!C35,0)</f>
        <v>8547</v>
      </c>
      <c r="D35" s="64">
        <f t="shared" si="1"/>
        <v>-2802</v>
      </c>
      <c r="E35" s="69">
        <f t="shared" si="0"/>
        <v>-0.32783432783432781</v>
      </c>
      <c r="F35" s="71">
        <f>ROUND('INPUT DATA FROM RECAP'!F35,0)</f>
        <v>180</v>
      </c>
      <c r="G35" s="64">
        <f>ROUND('Copied from prior year'!D35,0)</f>
        <v>75</v>
      </c>
      <c r="H35" s="64">
        <f t="shared" si="2"/>
        <v>105</v>
      </c>
      <c r="I35" s="69">
        <f t="shared" si="3"/>
        <v>1.4</v>
      </c>
    </row>
    <row r="36" spans="1:9" s="2" customFormat="1" x14ac:dyDescent="0.25">
      <c r="A36" s="2" t="s">
        <v>28</v>
      </c>
      <c r="B36" s="64">
        <f>ROUND('INPUT DATA FROM RECAP'!E36,0)</f>
        <v>14677</v>
      </c>
      <c r="C36" s="64">
        <f>ROUND('Copied from prior year'!C36,0)</f>
        <v>2094</v>
      </c>
      <c r="D36" s="64">
        <f t="shared" si="1"/>
        <v>12583</v>
      </c>
      <c r="E36" s="69">
        <f t="shared" si="0"/>
        <v>6.0090735434574976</v>
      </c>
      <c r="F36" s="71">
        <f>ROUND('INPUT DATA FROM RECAP'!F36,0)</f>
        <v>638</v>
      </c>
      <c r="G36" s="64">
        <f>ROUND('Copied from prior year'!D36,0)</f>
        <v>710</v>
      </c>
      <c r="H36" s="64">
        <f t="shared" si="2"/>
        <v>-72</v>
      </c>
      <c r="I36" s="69">
        <f t="shared" si="3"/>
        <v>-0.10140845070422536</v>
      </c>
    </row>
    <row r="37" spans="1:9" s="2" customFormat="1" x14ac:dyDescent="0.25">
      <c r="A37" s="2" t="s">
        <v>29</v>
      </c>
      <c r="B37" s="64">
        <f>ROUND('INPUT DATA FROM RECAP'!E37,0)</f>
        <v>20737</v>
      </c>
      <c r="C37" s="64">
        <f>ROUND('Copied from prior year'!C37,0)</f>
        <v>15902</v>
      </c>
      <c r="D37" s="64">
        <f t="shared" si="1"/>
        <v>4835</v>
      </c>
      <c r="E37" s="69">
        <f t="shared" si="0"/>
        <v>0.30404980505596779</v>
      </c>
      <c r="F37" s="71">
        <f>ROUND('INPUT DATA FROM RECAP'!F37,0)</f>
        <v>678</v>
      </c>
      <c r="G37" s="64">
        <f>ROUND('Copied from prior year'!D37,0)</f>
        <v>657</v>
      </c>
      <c r="H37" s="64">
        <f t="shared" si="2"/>
        <v>21</v>
      </c>
      <c r="I37" s="69">
        <f t="shared" si="3"/>
        <v>3.1963470319634701E-2</v>
      </c>
    </row>
    <row r="38" spans="1:9" s="2" customFormat="1" x14ac:dyDescent="0.25">
      <c r="A38" s="2" t="s">
        <v>30</v>
      </c>
      <c r="B38" s="64">
        <f>ROUND('INPUT DATA FROM RECAP'!E38,0)</f>
        <v>4825</v>
      </c>
      <c r="C38" s="64">
        <f>ROUND('Copied from prior year'!C38,0)</f>
        <v>3466</v>
      </c>
      <c r="D38" s="64">
        <f t="shared" si="1"/>
        <v>1359</v>
      </c>
      <c r="E38" s="69">
        <f>IF(C38=0," ",D38/C38)</f>
        <v>0.39209463358338142</v>
      </c>
      <c r="F38" s="71">
        <f>ROUND('INPUT DATA FROM RECAP'!F38,0)</f>
        <v>0</v>
      </c>
      <c r="G38" s="64">
        <f>ROUND('Copied from prior year'!D38,0)</f>
        <v>32</v>
      </c>
      <c r="H38" s="64">
        <f t="shared" si="2"/>
        <v>-32</v>
      </c>
      <c r="I38" s="69">
        <f t="shared" si="3"/>
        <v>-1</v>
      </c>
    </row>
    <row r="39" spans="1:9" s="2" customFormat="1" x14ac:dyDescent="0.25">
      <c r="A39" s="2" t="s">
        <v>139</v>
      </c>
      <c r="B39" s="64">
        <f>ROUND('INPUT DATA FROM RECAP'!E39,0)</f>
        <v>0</v>
      </c>
      <c r="C39" s="64">
        <f>ROUND('Copied from prior year'!C39,0)</f>
        <v>0</v>
      </c>
      <c r="D39" s="64">
        <f t="shared" si="1"/>
        <v>0</v>
      </c>
      <c r="E39" s="69" t="str">
        <f>IF(C39=0," ",D39/C39)</f>
        <v xml:space="preserve"> </v>
      </c>
      <c r="F39" s="71">
        <f>ROUND('INPUT DATA FROM RECAP'!F39,0)</f>
        <v>0</v>
      </c>
      <c r="G39" s="64">
        <f>ROUND('Copied from prior year'!D39,0)</f>
        <v>0</v>
      </c>
      <c r="H39" s="64">
        <f t="shared" si="2"/>
        <v>0</v>
      </c>
      <c r="I39" s="69" t="str">
        <f t="shared" si="3"/>
        <v xml:space="preserve"> </v>
      </c>
    </row>
    <row r="40" spans="1:9" s="43" customFormat="1" ht="13.8" thickBot="1" x14ac:dyDescent="0.3">
      <c r="A40" s="43" t="s">
        <v>31</v>
      </c>
      <c r="B40" s="89">
        <f>SUM(B7:B39)</f>
        <v>401470</v>
      </c>
      <c r="C40" s="89">
        <f>SUM(C7:C39)</f>
        <v>306746</v>
      </c>
      <c r="D40" s="89">
        <f>SUM(D7:D39)</f>
        <v>94724</v>
      </c>
      <c r="E40" s="86">
        <f>ROUND(D40/C40,3)</f>
        <v>0.309</v>
      </c>
      <c r="F40" s="90">
        <f>SUM(F7:F39)</f>
        <v>19822</v>
      </c>
      <c r="G40" s="89">
        <f>SUM(G7:G39)</f>
        <v>23431</v>
      </c>
      <c r="H40" s="89">
        <f>SUM(H7:H39)</f>
        <v>-3609</v>
      </c>
      <c r="I40" s="86">
        <f>ROUND(H40/G40,3)</f>
        <v>-0.154</v>
      </c>
    </row>
    <row r="41" spans="1:9" ht="13.8" thickTop="1" x14ac:dyDescent="0.25"/>
    <row r="42" spans="1:9" x14ac:dyDescent="0.25">
      <c r="A42" s="43" t="s">
        <v>156</v>
      </c>
      <c r="B42" s="7"/>
      <c r="C42" s="7"/>
      <c r="D42" s="7"/>
      <c r="E42" s="49"/>
      <c r="G42" s="7"/>
      <c r="H42" s="7"/>
    </row>
    <row r="43" spans="1:9" x14ac:dyDescent="0.25">
      <c r="A43" t="s">
        <v>157</v>
      </c>
    </row>
    <row r="44" spans="1:9" x14ac:dyDescent="0.25">
      <c r="B44" s="7"/>
      <c r="C44" s="7"/>
      <c r="D44" s="7"/>
      <c r="E44" s="7"/>
    </row>
  </sheetData>
  <mergeCells count="2">
    <mergeCell ref="A1:I1"/>
    <mergeCell ref="A2:I2"/>
  </mergeCells>
  <phoneticPr fontId="0" type="noConversion"/>
  <printOptions horizontalCentered="1"/>
  <pageMargins left="0.25" right="0" top="0.75" bottom="0.5" header="0.5" footer="0.5"/>
  <pageSetup orientation="portrait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pane xSplit="1" ySplit="5" topLeftCell="B18" activePane="bottomRight" state="frozen"/>
      <selection activeCell="E10" sqref="E10"/>
      <selection pane="topRight" activeCell="E10" sqref="E10"/>
      <selection pane="bottomLeft" activeCell="E10" sqref="E10"/>
      <selection pane="bottomRight" activeCell="A2" sqref="A2:I2"/>
    </sheetView>
  </sheetViews>
  <sheetFormatPr defaultRowHeight="13.2" x14ac:dyDescent="0.25"/>
  <cols>
    <col min="1" max="1" width="20.109375" customWidth="1"/>
    <col min="2" max="3" width="11.44140625" bestFit="1" customWidth="1"/>
    <col min="4" max="5" width="10.33203125" bestFit="1" customWidth="1"/>
    <col min="6" max="6" width="9.109375" customWidth="1"/>
    <col min="7" max="7" width="9.109375" bestFit="1" customWidth="1"/>
    <col min="8" max="9" width="10.33203125" bestFit="1" customWidth="1"/>
  </cols>
  <sheetData>
    <row r="1" spans="1:9" ht="15.6" x14ac:dyDescent="0.3">
      <c r="A1" s="112" t="s">
        <v>169</v>
      </c>
      <c r="B1" s="112"/>
      <c r="C1" s="112"/>
      <c r="D1" s="112"/>
      <c r="E1" s="112"/>
      <c r="F1" s="112"/>
      <c r="G1" s="112"/>
      <c r="H1" s="112"/>
      <c r="I1" s="112"/>
    </row>
    <row r="2" spans="1:9" ht="15.6" x14ac:dyDescent="0.3">
      <c r="A2" s="112" t="str">
        <f>'YTD DMF'!A2:I2</f>
        <v>Through April</v>
      </c>
      <c r="B2" s="112"/>
      <c r="C2" s="112"/>
      <c r="D2" s="112"/>
      <c r="E2" s="112"/>
      <c r="F2" s="112"/>
      <c r="G2" s="112"/>
      <c r="H2" s="112"/>
      <c r="I2" s="112"/>
    </row>
    <row r="3" spans="1:9" x14ac:dyDescent="0.25">
      <c r="I3" s="1"/>
    </row>
    <row r="4" spans="1:9" x14ac:dyDescent="0.25">
      <c r="B4" s="1">
        <f>+'YTD EASTER PENTECOST'!F4</f>
        <v>2016</v>
      </c>
      <c r="C4" s="1">
        <f>+'YTD EASTER PENTECOST'!G4</f>
        <v>2015</v>
      </c>
      <c r="D4" s="1" t="s">
        <v>34</v>
      </c>
      <c r="E4" s="1" t="s">
        <v>145</v>
      </c>
      <c r="F4" s="26">
        <f>+B4</f>
        <v>2016</v>
      </c>
      <c r="G4" s="1">
        <f>+C4</f>
        <v>2015</v>
      </c>
      <c r="H4" s="1" t="s">
        <v>34</v>
      </c>
      <c r="I4" s="1" t="s">
        <v>145</v>
      </c>
    </row>
    <row r="5" spans="1:9" x14ac:dyDescent="0.25">
      <c r="B5" s="1" t="s">
        <v>2</v>
      </c>
      <c r="C5" s="1" t="s">
        <v>2</v>
      </c>
      <c r="D5" s="1" t="s">
        <v>35</v>
      </c>
      <c r="E5" s="1" t="s">
        <v>37</v>
      </c>
      <c r="F5" s="26" t="s">
        <v>3</v>
      </c>
      <c r="G5" s="1" t="s">
        <v>3</v>
      </c>
      <c r="H5" s="1" t="s">
        <v>35</v>
      </c>
      <c r="I5" s="1" t="s">
        <v>37</v>
      </c>
    </row>
    <row r="6" spans="1:9" x14ac:dyDescent="0.25">
      <c r="F6" s="27"/>
    </row>
    <row r="7" spans="1:9" s="2" customFormat="1" x14ac:dyDescent="0.25">
      <c r="A7" s="2" t="s">
        <v>143</v>
      </c>
      <c r="B7" s="64">
        <f>ROUND('INPUT DATA FROM RECAP'!G7,0)</f>
        <v>477</v>
      </c>
      <c r="C7" s="64">
        <f>ROUND('Copied from prior year'!E7,0)</f>
        <v>1770</v>
      </c>
      <c r="D7" s="64">
        <f t="shared" ref="D7:D39" si="0">B7-C7</f>
        <v>-1293</v>
      </c>
      <c r="E7" s="69">
        <f t="shared" ref="E7:E39" si="1">IF(C7=0," ",D7/C7)</f>
        <v>-0.73050847457627122</v>
      </c>
      <c r="F7" s="71">
        <f>ROUND('INPUT DATA FROM RECAP'!H7,0)</f>
        <v>5780</v>
      </c>
      <c r="G7" s="64">
        <f>ROUND('Copied from prior year'!F7,0)</f>
        <v>7951</v>
      </c>
      <c r="H7" s="64">
        <f t="shared" ref="H7:H39" si="2">F7-G7</f>
        <v>-2171</v>
      </c>
      <c r="I7" s="69">
        <f t="shared" ref="I7:I39" si="3">IF(G7=0," ",H7/G7)</f>
        <v>-0.27304741541944411</v>
      </c>
    </row>
    <row r="8" spans="1:9" s="2" customFormat="1" x14ac:dyDescent="0.25">
      <c r="A8" s="2" t="s">
        <v>4</v>
      </c>
      <c r="B8" s="64">
        <f>ROUND('INPUT DATA FROM RECAP'!G8,0)</f>
        <v>1171</v>
      </c>
      <c r="C8" s="64">
        <f>ROUND('Copied from prior year'!E8,0)</f>
        <v>618</v>
      </c>
      <c r="D8" s="64">
        <f t="shared" si="0"/>
        <v>553</v>
      </c>
      <c r="E8" s="69">
        <f t="shared" si="1"/>
        <v>0.89482200647249188</v>
      </c>
      <c r="F8" s="71">
        <f>ROUND('INPUT DATA FROM RECAP'!H8,0)</f>
        <v>6553</v>
      </c>
      <c r="G8" s="64">
        <f>ROUND('Copied from prior year'!F8,0)</f>
        <v>5536</v>
      </c>
      <c r="H8" s="64">
        <f t="shared" si="2"/>
        <v>1017</v>
      </c>
      <c r="I8" s="69">
        <f t="shared" si="3"/>
        <v>0.18370664739884393</v>
      </c>
    </row>
    <row r="9" spans="1:9" s="2" customFormat="1" x14ac:dyDescent="0.25">
      <c r="A9" s="2" t="s">
        <v>141</v>
      </c>
      <c r="B9" s="64">
        <f>ROUND('INPUT DATA FROM RECAP'!G9,0)</f>
        <v>291</v>
      </c>
      <c r="C9" s="64">
        <f>ROUND('Copied from prior year'!E9,0)</f>
        <v>1323</v>
      </c>
      <c r="D9" s="64">
        <f t="shared" si="0"/>
        <v>-1032</v>
      </c>
      <c r="E9" s="69">
        <f t="shared" si="1"/>
        <v>-0.78004535147392295</v>
      </c>
      <c r="F9" s="71">
        <f>ROUND('INPUT DATA FROM RECAP'!H9,0)</f>
        <v>6069</v>
      </c>
      <c r="G9" s="64">
        <f>ROUND('Copied from prior year'!F9,0)</f>
        <v>4339</v>
      </c>
      <c r="H9" s="64">
        <f t="shared" si="2"/>
        <v>1730</v>
      </c>
      <c r="I9" s="69">
        <f t="shared" si="3"/>
        <v>0.39870938004148421</v>
      </c>
    </row>
    <row r="10" spans="1:9" s="2" customFormat="1" x14ac:dyDescent="0.25">
      <c r="A10" s="2" t="s">
        <v>6</v>
      </c>
      <c r="B10" s="64">
        <f>ROUND('INPUT DATA FROM RECAP'!G10,0)</f>
        <v>0</v>
      </c>
      <c r="C10" s="64">
        <f>ROUND('Copied from prior year'!E10,0)</f>
        <v>0</v>
      </c>
      <c r="D10" s="64">
        <f t="shared" si="0"/>
        <v>0</v>
      </c>
      <c r="E10" s="69" t="str">
        <f t="shared" si="1"/>
        <v xml:space="preserve"> </v>
      </c>
      <c r="F10" s="71">
        <f>ROUND('INPUT DATA FROM RECAP'!H10,0)</f>
        <v>0</v>
      </c>
      <c r="G10" s="64">
        <f>ROUND('Copied from prior year'!F10,0)</f>
        <v>0</v>
      </c>
      <c r="H10" s="64">
        <f t="shared" si="2"/>
        <v>0</v>
      </c>
      <c r="I10" s="69" t="str">
        <f t="shared" si="3"/>
        <v xml:space="preserve"> </v>
      </c>
    </row>
    <row r="11" spans="1:9" s="2" customFormat="1" x14ac:dyDescent="0.25">
      <c r="A11" s="2" t="s">
        <v>7</v>
      </c>
      <c r="B11" s="64">
        <f>ROUND('INPUT DATA FROM RECAP'!G11,0)</f>
        <v>1189</v>
      </c>
      <c r="C11" s="64">
        <f>ROUND('Copied from prior year'!E11,0)</f>
        <v>5906</v>
      </c>
      <c r="D11" s="64">
        <f t="shared" si="0"/>
        <v>-4717</v>
      </c>
      <c r="E11" s="69">
        <f t="shared" si="1"/>
        <v>-0.79867930917710805</v>
      </c>
      <c r="F11" s="71">
        <f>ROUND('INPUT DATA FROM RECAP'!H11,0)</f>
        <v>7034</v>
      </c>
      <c r="G11" s="64">
        <f>ROUND('Copied from prior year'!F11,0)</f>
        <v>11649</v>
      </c>
      <c r="H11" s="64">
        <f t="shared" si="2"/>
        <v>-4615</v>
      </c>
      <c r="I11" s="69">
        <f t="shared" si="3"/>
        <v>-0.39617134517984376</v>
      </c>
    </row>
    <row r="12" spans="1:9" s="2" customFormat="1" x14ac:dyDescent="0.25">
      <c r="A12" s="2" t="s">
        <v>140</v>
      </c>
      <c r="B12" s="64">
        <f>ROUND('INPUT DATA FROM RECAP'!G12,0)</f>
        <v>2386</v>
      </c>
      <c r="C12" s="64">
        <f>ROUND('Copied from prior year'!E12,0)</f>
        <v>2055</v>
      </c>
      <c r="D12" s="64">
        <f t="shared" si="0"/>
        <v>331</v>
      </c>
      <c r="E12" s="69">
        <f t="shared" si="1"/>
        <v>0.1610705596107056</v>
      </c>
      <c r="F12" s="71">
        <f>ROUND('INPUT DATA FROM RECAP'!H12,0)</f>
        <v>9493</v>
      </c>
      <c r="G12" s="64">
        <f>ROUND('Copied from prior year'!F12,0)</f>
        <v>8804</v>
      </c>
      <c r="H12" s="64">
        <f t="shared" si="2"/>
        <v>689</v>
      </c>
      <c r="I12" s="69">
        <f t="shared" si="3"/>
        <v>7.8259881871876422E-2</v>
      </c>
    </row>
    <row r="13" spans="1:9" s="2" customFormat="1" x14ac:dyDescent="0.25">
      <c r="A13" s="2" t="s">
        <v>8</v>
      </c>
      <c r="B13" s="64">
        <f>ROUND('INPUT DATA FROM RECAP'!G13,0)</f>
        <v>2640</v>
      </c>
      <c r="C13" s="64">
        <f>ROUND('Copied from prior year'!E13,0)</f>
        <v>4461</v>
      </c>
      <c r="D13" s="64">
        <f t="shared" si="0"/>
        <v>-1821</v>
      </c>
      <c r="E13" s="69">
        <f t="shared" si="1"/>
        <v>-0.40820443846671151</v>
      </c>
      <c r="F13" s="71">
        <f>ROUND('INPUT DATA FROM RECAP'!H13,0)</f>
        <v>9871</v>
      </c>
      <c r="G13" s="64">
        <f>ROUND('Copied from prior year'!F13,0)</f>
        <v>5418</v>
      </c>
      <c r="H13" s="64">
        <f t="shared" si="2"/>
        <v>4453</v>
      </c>
      <c r="I13" s="69">
        <f t="shared" si="3"/>
        <v>0.82188999630860093</v>
      </c>
    </row>
    <row r="14" spans="1:9" s="2" customFormat="1" x14ac:dyDescent="0.25">
      <c r="A14" s="2" t="s">
        <v>9</v>
      </c>
      <c r="B14" s="64">
        <f>ROUND('INPUT DATA FROM RECAP'!G14,0)</f>
        <v>1233</v>
      </c>
      <c r="C14" s="64">
        <f>ROUND('Copied from prior year'!E14,0)</f>
        <v>510</v>
      </c>
      <c r="D14" s="64">
        <f t="shared" si="0"/>
        <v>723</v>
      </c>
      <c r="E14" s="69">
        <f t="shared" si="1"/>
        <v>1.4176470588235295</v>
      </c>
      <c r="F14" s="71">
        <f>ROUND('INPUT DATA FROM RECAP'!H14,0)</f>
        <v>4810</v>
      </c>
      <c r="G14" s="64">
        <f>ROUND('Copied from prior year'!F14,0)</f>
        <v>3340</v>
      </c>
      <c r="H14" s="64">
        <f t="shared" si="2"/>
        <v>1470</v>
      </c>
      <c r="I14" s="69">
        <f t="shared" si="3"/>
        <v>0.44011976047904194</v>
      </c>
    </row>
    <row r="15" spans="1:9" s="2" customFormat="1" x14ac:dyDescent="0.25">
      <c r="A15" s="2" t="s">
        <v>79</v>
      </c>
      <c r="B15" s="64">
        <f>ROUND('INPUT DATA FROM RECAP'!G15,0)</f>
        <v>2326</v>
      </c>
      <c r="C15" s="64">
        <f>ROUND('Copied from prior year'!E15,0)</f>
        <v>3123</v>
      </c>
      <c r="D15" s="64">
        <f>B15-C15</f>
        <v>-797</v>
      </c>
      <c r="E15" s="69">
        <f>IF(C15=0," ",D15/C15)</f>
        <v>-0.25520333013128405</v>
      </c>
      <c r="F15" s="71">
        <f>ROUND('INPUT DATA FROM RECAP'!H15,0)</f>
        <v>8983</v>
      </c>
      <c r="G15" s="64">
        <f>ROUND('Copied from prior year'!F15,0)</f>
        <v>10207</v>
      </c>
      <c r="H15" s="64">
        <f>F15-G15</f>
        <v>-1224</v>
      </c>
      <c r="I15" s="69">
        <f>IF(G15=0," ",H15/G15)</f>
        <v>-0.11991770353678848</v>
      </c>
    </row>
    <row r="16" spans="1:9" s="2" customFormat="1" x14ac:dyDescent="0.25">
      <c r="A16" s="2" t="s">
        <v>33</v>
      </c>
      <c r="B16" s="64">
        <f>ROUND('INPUT DATA FROM RECAP'!G16,0)</f>
        <v>909</v>
      </c>
      <c r="C16" s="64">
        <f>ROUND('Copied from prior year'!E16,0)</f>
        <v>2267</v>
      </c>
      <c r="D16" s="64">
        <f t="shared" si="0"/>
        <v>-1358</v>
      </c>
      <c r="E16" s="69">
        <f t="shared" si="1"/>
        <v>-0.59902955447728279</v>
      </c>
      <c r="F16" s="71">
        <f>ROUND('INPUT DATA FROM RECAP'!H16,0)</f>
        <v>8134</v>
      </c>
      <c r="G16" s="64">
        <f>ROUND('Copied from prior year'!F16,0)</f>
        <v>11220</v>
      </c>
      <c r="H16" s="64">
        <f t="shared" si="2"/>
        <v>-3086</v>
      </c>
      <c r="I16" s="69">
        <f t="shared" si="3"/>
        <v>-0.27504456327985738</v>
      </c>
    </row>
    <row r="17" spans="1:9" s="2" customFormat="1" x14ac:dyDescent="0.25">
      <c r="A17" s="2" t="s">
        <v>10</v>
      </c>
      <c r="B17" s="64">
        <f>ROUND('INPUT DATA FROM RECAP'!G17,0)</f>
        <v>4245</v>
      </c>
      <c r="C17" s="64">
        <f>ROUND('Copied from prior year'!E17,0)</f>
        <v>5600</v>
      </c>
      <c r="D17" s="64">
        <f t="shared" si="0"/>
        <v>-1355</v>
      </c>
      <c r="E17" s="69">
        <f t="shared" si="1"/>
        <v>-0.24196428571428572</v>
      </c>
      <c r="F17" s="71">
        <f>ROUND('INPUT DATA FROM RECAP'!H17,0)</f>
        <v>20405</v>
      </c>
      <c r="G17" s="64">
        <f>ROUND('Copied from prior year'!F17,0)</f>
        <v>22018</v>
      </c>
      <c r="H17" s="64">
        <f t="shared" si="2"/>
        <v>-1613</v>
      </c>
      <c r="I17" s="69">
        <f t="shared" si="3"/>
        <v>-7.3258243255518218E-2</v>
      </c>
    </row>
    <row r="18" spans="1:9" s="2" customFormat="1" x14ac:dyDescent="0.25">
      <c r="A18" s="2" t="s">
        <v>11</v>
      </c>
      <c r="B18" s="64">
        <f>ROUND('INPUT DATA FROM RECAP'!G18,0)</f>
        <v>4618</v>
      </c>
      <c r="C18" s="64">
        <f>ROUND('Copied from prior year'!E18,0)</f>
        <v>3884</v>
      </c>
      <c r="D18" s="64">
        <f t="shared" si="0"/>
        <v>734</v>
      </c>
      <c r="E18" s="69">
        <f t="shared" si="1"/>
        <v>0.18898043254376931</v>
      </c>
      <c r="F18" s="71">
        <f>ROUND('INPUT DATA FROM RECAP'!H18,0)</f>
        <v>12704</v>
      </c>
      <c r="G18" s="64">
        <f>ROUND('Copied from prior year'!F18,0)</f>
        <v>16778</v>
      </c>
      <c r="H18" s="64">
        <f t="shared" si="2"/>
        <v>-4074</v>
      </c>
      <c r="I18" s="69">
        <f t="shared" si="3"/>
        <v>-0.24281797592084872</v>
      </c>
    </row>
    <row r="19" spans="1:9" s="2" customFormat="1" x14ac:dyDescent="0.25">
      <c r="A19" s="2" t="s">
        <v>12</v>
      </c>
      <c r="B19" s="64">
        <f>ROUND('INPUT DATA FROM RECAP'!G19,0)</f>
        <v>2748</v>
      </c>
      <c r="C19" s="64">
        <f>ROUND('Copied from prior year'!E19,0)</f>
        <v>1660</v>
      </c>
      <c r="D19" s="64">
        <f t="shared" si="0"/>
        <v>1088</v>
      </c>
      <c r="E19" s="69">
        <f t="shared" si="1"/>
        <v>0.65542168674698797</v>
      </c>
      <c r="F19" s="71">
        <f>ROUND('INPUT DATA FROM RECAP'!H19,0)</f>
        <v>15750</v>
      </c>
      <c r="G19" s="64">
        <f>ROUND('Copied from prior year'!F19,0)</f>
        <v>19124</v>
      </c>
      <c r="H19" s="64">
        <f t="shared" si="2"/>
        <v>-3374</v>
      </c>
      <c r="I19" s="69">
        <f t="shared" si="3"/>
        <v>-0.17642752562225475</v>
      </c>
    </row>
    <row r="20" spans="1:9" s="2" customFormat="1" x14ac:dyDescent="0.25">
      <c r="A20" s="2" t="s">
        <v>13</v>
      </c>
      <c r="B20" s="64">
        <f>ROUND('INPUT DATA FROM RECAP'!G20,0)</f>
        <v>4160</v>
      </c>
      <c r="C20" s="64">
        <f>ROUND('Copied from prior year'!E20,0)</f>
        <v>1747</v>
      </c>
      <c r="D20" s="64">
        <f t="shared" si="0"/>
        <v>2413</v>
      </c>
      <c r="E20" s="69">
        <f t="shared" si="1"/>
        <v>1.3812249570692616</v>
      </c>
      <c r="F20" s="71">
        <f>ROUND('INPUT DATA FROM RECAP'!H20,0)</f>
        <v>16254</v>
      </c>
      <c r="G20" s="64">
        <f>ROUND('Copied from prior year'!F20,0)</f>
        <v>14052</v>
      </c>
      <c r="H20" s="64">
        <f t="shared" si="2"/>
        <v>2202</v>
      </c>
      <c r="I20" s="69">
        <f t="shared" si="3"/>
        <v>0.15670367207514946</v>
      </c>
    </row>
    <row r="21" spans="1:9" s="2" customFormat="1" x14ac:dyDescent="0.25">
      <c r="A21" s="2" t="s">
        <v>14</v>
      </c>
      <c r="B21" s="64">
        <f>ROUND('INPUT DATA FROM RECAP'!G21,0)</f>
        <v>1221</v>
      </c>
      <c r="C21" s="64">
        <f>ROUND('Copied from prior year'!E21,0)</f>
        <v>857</v>
      </c>
      <c r="D21" s="64">
        <f t="shared" si="0"/>
        <v>364</v>
      </c>
      <c r="E21" s="69">
        <f t="shared" si="1"/>
        <v>0.42473745624270715</v>
      </c>
      <c r="F21" s="71">
        <f>ROUND('INPUT DATA FROM RECAP'!H21,0)</f>
        <v>12513</v>
      </c>
      <c r="G21" s="64">
        <f>ROUND('Copied from prior year'!F21,0)</f>
        <v>3825</v>
      </c>
      <c r="H21" s="64">
        <f t="shared" si="2"/>
        <v>8688</v>
      </c>
      <c r="I21" s="69">
        <f t="shared" si="3"/>
        <v>2.2713725490196079</v>
      </c>
    </row>
    <row r="22" spans="1:9" s="2" customFormat="1" x14ac:dyDescent="0.25">
      <c r="A22" s="2" t="s">
        <v>15</v>
      </c>
      <c r="B22" s="64">
        <f>ROUND('INPUT DATA FROM RECAP'!G22,0)</f>
        <v>9712</v>
      </c>
      <c r="C22" s="64">
        <f>ROUND('Copied from prior year'!E22,0)</f>
        <v>8356</v>
      </c>
      <c r="D22" s="64">
        <f t="shared" si="0"/>
        <v>1356</v>
      </c>
      <c r="E22" s="69">
        <f t="shared" si="1"/>
        <v>0.16227860220201054</v>
      </c>
      <c r="F22" s="71">
        <f>ROUND('INPUT DATA FROM RECAP'!H22,0)</f>
        <v>21818</v>
      </c>
      <c r="G22" s="64">
        <f>ROUND('Copied from prior year'!F22,0)</f>
        <v>21025</v>
      </c>
      <c r="H22" s="64">
        <f t="shared" si="2"/>
        <v>793</v>
      </c>
      <c r="I22" s="69">
        <f t="shared" si="3"/>
        <v>3.7717003567181925E-2</v>
      </c>
    </row>
    <row r="23" spans="1:9" s="2" customFormat="1" x14ac:dyDescent="0.25">
      <c r="A23" s="2" t="s">
        <v>16</v>
      </c>
      <c r="B23" s="64">
        <f>ROUND('INPUT DATA FROM RECAP'!G23,0)</f>
        <v>1635</v>
      </c>
      <c r="C23" s="64">
        <f>ROUND('Copied from prior year'!E23,0)</f>
        <v>129</v>
      </c>
      <c r="D23" s="64">
        <f t="shared" si="0"/>
        <v>1506</v>
      </c>
      <c r="E23" s="69">
        <f t="shared" si="1"/>
        <v>11.674418604651162</v>
      </c>
      <c r="F23" s="71">
        <f>ROUND('INPUT DATA FROM RECAP'!H23,0)</f>
        <v>545</v>
      </c>
      <c r="G23" s="64">
        <f>ROUND('Copied from prior year'!F23,0)</f>
        <v>1270</v>
      </c>
      <c r="H23" s="64">
        <f t="shared" si="2"/>
        <v>-725</v>
      </c>
      <c r="I23" s="69">
        <f t="shared" si="3"/>
        <v>-0.57086614173228345</v>
      </c>
    </row>
    <row r="24" spans="1:9" s="2" customFormat="1" x14ac:dyDescent="0.25">
      <c r="A24" s="2" t="s">
        <v>17</v>
      </c>
      <c r="B24" s="64">
        <f>ROUND('INPUT DATA FROM RECAP'!G24,0)</f>
        <v>1110</v>
      </c>
      <c r="C24" s="64">
        <f>ROUND('Copied from prior year'!E24,0)</f>
        <v>999</v>
      </c>
      <c r="D24" s="64">
        <f t="shared" si="0"/>
        <v>111</v>
      </c>
      <c r="E24" s="69">
        <f t="shared" si="1"/>
        <v>0.1111111111111111</v>
      </c>
      <c r="F24" s="71">
        <f>ROUND('INPUT DATA FROM RECAP'!H24,0)</f>
        <v>4536</v>
      </c>
      <c r="G24" s="64">
        <f>ROUND('Copied from prior year'!F24,0)</f>
        <v>4666</v>
      </c>
      <c r="H24" s="64">
        <f t="shared" si="2"/>
        <v>-130</v>
      </c>
      <c r="I24" s="69">
        <f t="shared" si="3"/>
        <v>-2.786112301757394E-2</v>
      </c>
    </row>
    <row r="25" spans="1:9" s="2" customFormat="1" x14ac:dyDescent="0.25">
      <c r="A25" s="2" t="s">
        <v>18</v>
      </c>
      <c r="B25" s="64">
        <f>ROUND('INPUT DATA FROM RECAP'!G25,0)</f>
        <v>1197</v>
      </c>
      <c r="C25" s="64">
        <f>ROUND('Copied from prior year'!E25,0)</f>
        <v>1452</v>
      </c>
      <c r="D25" s="64">
        <f t="shared" si="0"/>
        <v>-255</v>
      </c>
      <c r="E25" s="69">
        <f t="shared" si="1"/>
        <v>-0.1756198347107438</v>
      </c>
      <c r="F25" s="71">
        <f>ROUND('INPUT DATA FROM RECAP'!H25,0)</f>
        <v>4938</v>
      </c>
      <c r="G25" s="64">
        <f>ROUND('Copied from prior year'!F25,0)</f>
        <v>6001</v>
      </c>
      <c r="H25" s="64">
        <f t="shared" si="2"/>
        <v>-1063</v>
      </c>
      <c r="I25" s="69">
        <f t="shared" si="3"/>
        <v>-0.1771371438093651</v>
      </c>
    </row>
    <row r="26" spans="1:9" s="2" customFormat="1" x14ac:dyDescent="0.25">
      <c r="A26" s="2" t="s">
        <v>19</v>
      </c>
      <c r="B26" s="64">
        <f>ROUND('INPUT DATA FROM RECAP'!G26,0)</f>
        <v>0</v>
      </c>
      <c r="C26" s="64">
        <f>ROUND('Copied from prior year'!E26,0)</f>
        <v>288</v>
      </c>
      <c r="D26" s="64">
        <f t="shared" si="0"/>
        <v>-288</v>
      </c>
      <c r="E26" s="69">
        <f t="shared" si="1"/>
        <v>-1</v>
      </c>
      <c r="F26" s="71">
        <f>ROUND('INPUT DATA FROM RECAP'!H26,0)</f>
        <v>774</v>
      </c>
      <c r="G26" s="64">
        <f>ROUND('Copied from prior year'!F26,0)</f>
        <v>1287</v>
      </c>
      <c r="H26" s="64">
        <f t="shared" si="2"/>
        <v>-513</v>
      </c>
      <c r="I26" s="69">
        <f t="shared" si="3"/>
        <v>-0.39860139860139859</v>
      </c>
    </row>
    <row r="27" spans="1:9" s="2" customFormat="1" x14ac:dyDescent="0.25">
      <c r="A27" s="2" t="s">
        <v>20</v>
      </c>
      <c r="B27" s="64">
        <f>ROUND('INPUT DATA FROM RECAP'!G27,0)</f>
        <v>1715</v>
      </c>
      <c r="C27" s="64">
        <f>ROUND('Copied from prior year'!E27,0)</f>
        <v>2146</v>
      </c>
      <c r="D27" s="64">
        <f t="shared" si="0"/>
        <v>-431</v>
      </c>
      <c r="E27" s="69">
        <f t="shared" si="1"/>
        <v>-0.20083876980428705</v>
      </c>
      <c r="F27" s="71">
        <f>ROUND('INPUT DATA FROM RECAP'!H27,0)</f>
        <v>4672</v>
      </c>
      <c r="G27" s="64">
        <f>ROUND('Copied from prior year'!F27,0)</f>
        <v>3147</v>
      </c>
      <c r="H27" s="64">
        <f t="shared" si="2"/>
        <v>1525</v>
      </c>
      <c r="I27" s="69">
        <f t="shared" si="3"/>
        <v>0.484588496981252</v>
      </c>
    </row>
    <row r="28" spans="1:9" s="2" customFormat="1" x14ac:dyDescent="0.25">
      <c r="A28" s="2" t="s">
        <v>21</v>
      </c>
      <c r="B28" s="64">
        <f>ROUND('INPUT DATA FROM RECAP'!G28,0)</f>
        <v>8315</v>
      </c>
      <c r="C28" s="64">
        <f>ROUND('Copied from prior year'!E28,0)</f>
        <v>6536</v>
      </c>
      <c r="D28" s="64">
        <f t="shared" si="0"/>
        <v>1779</v>
      </c>
      <c r="E28" s="69">
        <f t="shared" si="1"/>
        <v>0.27218482252141984</v>
      </c>
      <c r="F28" s="71">
        <f>ROUND('INPUT DATA FROM RECAP'!H28,0)</f>
        <v>21241</v>
      </c>
      <c r="G28" s="64">
        <f>ROUND('Copied from prior year'!F28,0)</f>
        <v>17515</v>
      </c>
      <c r="H28" s="64">
        <f t="shared" si="2"/>
        <v>3726</v>
      </c>
      <c r="I28" s="69">
        <f t="shared" si="3"/>
        <v>0.21273194404795889</v>
      </c>
    </row>
    <row r="29" spans="1:9" s="2" customFormat="1" x14ac:dyDescent="0.25">
      <c r="A29" s="2" t="s">
        <v>22</v>
      </c>
      <c r="B29" s="64">
        <f>ROUND('INPUT DATA FROM RECAP'!G29,0)</f>
        <v>3182</v>
      </c>
      <c r="C29" s="64">
        <f>ROUND('Copied from prior year'!E29,0)</f>
        <v>4471</v>
      </c>
      <c r="D29" s="64">
        <f t="shared" si="0"/>
        <v>-1289</v>
      </c>
      <c r="E29" s="69">
        <f t="shared" si="1"/>
        <v>-0.28830239320062628</v>
      </c>
      <c r="F29" s="71">
        <f>ROUND('INPUT DATA FROM RECAP'!H29,0)</f>
        <v>23681</v>
      </c>
      <c r="G29" s="64">
        <f>ROUND('Copied from prior year'!F29,0)</f>
        <v>25703</v>
      </c>
      <c r="H29" s="64">
        <f t="shared" si="2"/>
        <v>-2022</v>
      </c>
      <c r="I29" s="69">
        <f t="shared" si="3"/>
        <v>-7.866785978290472E-2</v>
      </c>
    </row>
    <row r="30" spans="1:9" s="2" customFormat="1" x14ac:dyDescent="0.25">
      <c r="A30" s="96" t="s">
        <v>165</v>
      </c>
      <c r="B30" s="64">
        <f>ROUND('INPUT DATA FROM RECAP'!G30,0)</f>
        <v>2686</v>
      </c>
      <c r="C30" s="64">
        <f>ROUND('Copied from prior year'!E30,0)</f>
        <v>2249</v>
      </c>
      <c r="D30" s="64">
        <f t="shared" si="0"/>
        <v>437</v>
      </c>
      <c r="E30" s="69">
        <f t="shared" si="1"/>
        <v>0.19430858159181857</v>
      </c>
      <c r="F30" s="71">
        <f>ROUND('INPUT DATA FROM RECAP'!H30,0)</f>
        <v>12235</v>
      </c>
      <c r="G30" s="64">
        <f>ROUND('Copied from prior year'!F30,0)</f>
        <v>13377</v>
      </c>
      <c r="H30" s="64">
        <f t="shared" si="2"/>
        <v>-1142</v>
      </c>
      <c r="I30" s="69">
        <f t="shared" si="3"/>
        <v>-8.5370411901024151E-2</v>
      </c>
    </row>
    <row r="31" spans="1:9" s="2" customFormat="1" x14ac:dyDescent="0.25">
      <c r="A31" s="2" t="s">
        <v>23</v>
      </c>
      <c r="B31" s="64">
        <f>ROUND('INPUT DATA FROM RECAP'!G31,0)</f>
        <v>2515</v>
      </c>
      <c r="C31" s="64">
        <f>ROUND('Copied from prior year'!E31,0)</f>
        <v>4175</v>
      </c>
      <c r="D31" s="64">
        <f t="shared" si="0"/>
        <v>-1660</v>
      </c>
      <c r="E31" s="69">
        <f t="shared" si="1"/>
        <v>-0.39760479041916169</v>
      </c>
      <c r="F31" s="71">
        <f>ROUND('INPUT DATA FROM RECAP'!H31,0)</f>
        <v>8070</v>
      </c>
      <c r="G31" s="64">
        <f>ROUND('Copied from prior year'!F31,0)</f>
        <v>9243</v>
      </c>
      <c r="H31" s="64">
        <f t="shared" si="2"/>
        <v>-1173</v>
      </c>
      <c r="I31" s="69">
        <f t="shared" si="3"/>
        <v>-0.12690684842583577</v>
      </c>
    </row>
    <row r="32" spans="1:9" s="2" customFormat="1" x14ac:dyDescent="0.25">
      <c r="A32" s="2" t="s">
        <v>24</v>
      </c>
      <c r="B32" s="64">
        <f>ROUND('INPUT DATA FROM RECAP'!G32,0)</f>
        <v>735</v>
      </c>
      <c r="C32" s="64">
        <f>ROUND('Copied from prior year'!E32,0)</f>
        <v>2324</v>
      </c>
      <c r="D32" s="64">
        <f t="shared" si="0"/>
        <v>-1589</v>
      </c>
      <c r="E32" s="69">
        <f t="shared" si="1"/>
        <v>-0.6837349397590361</v>
      </c>
      <c r="F32" s="71">
        <f>ROUND('INPUT DATA FROM RECAP'!H32,0)</f>
        <v>5770</v>
      </c>
      <c r="G32" s="64">
        <f>ROUND('Copied from prior year'!F32,0)</f>
        <v>5095</v>
      </c>
      <c r="H32" s="64">
        <f t="shared" si="2"/>
        <v>675</v>
      </c>
      <c r="I32" s="69">
        <f t="shared" si="3"/>
        <v>0.1324828263002944</v>
      </c>
    </row>
    <row r="33" spans="1:9" s="2" customFormat="1" x14ac:dyDescent="0.25">
      <c r="A33" s="2" t="s">
        <v>25</v>
      </c>
      <c r="B33" s="64">
        <f>ROUND('INPUT DATA FROM RECAP'!G33,0)</f>
        <v>326</v>
      </c>
      <c r="C33" s="64">
        <f>ROUND('Copied from prior year'!E33,0)</f>
        <v>367</v>
      </c>
      <c r="D33" s="64">
        <f t="shared" si="0"/>
        <v>-41</v>
      </c>
      <c r="E33" s="69">
        <f t="shared" si="1"/>
        <v>-0.11171662125340599</v>
      </c>
      <c r="F33" s="71">
        <f>ROUND('INPUT DATA FROM RECAP'!H33,0)</f>
        <v>1010</v>
      </c>
      <c r="G33" s="64">
        <f>ROUND('Copied from prior year'!F33,0)</f>
        <v>1201</v>
      </c>
      <c r="H33" s="64">
        <f t="shared" si="2"/>
        <v>-191</v>
      </c>
      <c r="I33" s="69">
        <f t="shared" si="3"/>
        <v>-0.15903413821815154</v>
      </c>
    </row>
    <row r="34" spans="1:9" s="2" customFormat="1" x14ac:dyDescent="0.25">
      <c r="A34" s="2" t="s">
        <v>26</v>
      </c>
      <c r="B34" s="64">
        <f>ROUND('INPUT DATA FROM RECAP'!G34,0)</f>
        <v>17290</v>
      </c>
      <c r="C34" s="64">
        <f>ROUND('Copied from prior year'!E34,0)</f>
        <v>8903</v>
      </c>
      <c r="D34" s="64">
        <f t="shared" si="0"/>
        <v>8387</v>
      </c>
      <c r="E34" s="69">
        <f t="shared" si="1"/>
        <v>0.94204200831180496</v>
      </c>
      <c r="F34" s="71">
        <f>ROUND('INPUT DATA FROM RECAP'!H34,0)</f>
        <v>24657</v>
      </c>
      <c r="G34" s="64">
        <f>ROUND('Copied from prior year'!F34,0)</f>
        <v>26251</v>
      </c>
      <c r="H34" s="64">
        <f t="shared" si="2"/>
        <v>-1594</v>
      </c>
      <c r="I34" s="69">
        <f t="shared" si="3"/>
        <v>-6.0721496323949561E-2</v>
      </c>
    </row>
    <row r="35" spans="1:9" s="2" customFormat="1" x14ac:dyDescent="0.25">
      <c r="A35" s="2" t="s">
        <v>27</v>
      </c>
      <c r="B35" s="64">
        <f>ROUND('INPUT DATA FROM RECAP'!G35,0)</f>
        <v>1435</v>
      </c>
      <c r="C35" s="64">
        <f>ROUND('Copied from prior year'!E35,0)</f>
        <v>3340</v>
      </c>
      <c r="D35" s="64">
        <f t="shared" si="0"/>
        <v>-1905</v>
      </c>
      <c r="E35" s="69">
        <f t="shared" si="1"/>
        <v>-0.57035928143712578</v>
      </c>
      <c r="F35" s="71">
        <f>ROUND('INPUT DATA FROM RECAP'!H35,0)</f>
        <v>5075</v>
      </c>
      <c r="G35" s="64">
        <f>ROUND('Copied from prior year'!F35,0)</f>
        <v>9037</v>
      </c>
      <c r="H35" s="64">
        <f t="shared" si="2"/>
        <v>-3962</v>
      </c>
      <c r="I35" s="69">
        <f t="shared" si="3"/>
        <v>-0.43841982958946552</v>
      </c>
    </row>
    <row r="36" spans="1:9" s="2" customFormat="1" x14ac:dyDescent="0.25">
      <c r="A36" s="2" t="s">
        <v>28</v>
      </c>
      <c r="B36" s="64">
        <f>ROUND('INPUT DATA FROM RECAP'!G36,0)</f>
        <v>3217</v>
      </c>
      <c r="C36" s="64">
        <f>ROUND('Copied from prior year'!E36,0)</f>
        <v>3211</v>
      </c>
      <c r="D36" s="64">
        <f t="shared" si="0"/>
        <v>6</v>
      </c>
      <c r="E36" s="69">
        <f t="shared" si="1"/>
        <v>1.8685767673621925E-3</v>
      </c>
      <c r="F36" s="71">
        <f>ROUND('INPUT DATA FROM RECAP'!H36,0)</f>
        <v>14191</v>
      </c>
      <c r="G36" s="64">
        <f>ROUND('Copied from prior year'!F36,0)</f>
        <v>15669</v>
      </c>
      <c r="H36" s="64">
        <f t="shared" si="2"/>
        <v>-1478</v>
      </c>
      <c r="I36" s="69">
        <f t="shared" si="3"/>
        <v>-9.4326376922585997E-2</v>
      </c>
    </row>
    <row r="37" spans="1:9" s="2" customFormat="1" x14ac:dyDescent="0.25">
      <c r="A37" s="2" t="s">
        <v>29</v>
      </c>
      <c r="B37" s="64">
        <f>ROUND('INPUT DATA FROM RECAP'!G37,0)</f>
        <v>3898</v>
      </c>
      <c r="C37" s="64">
        <f>ROUND('Copied from prior year'!E37,0)</f>
        <v>4966</v>
      </c>
      <c r="D37" s="64">
        <f t="shared" si="0"/>
        <v>-1068</v>
      </c>
      <c r="E37" s="69">
        <f t="shared" si="1"/>
        <v>-0.21506242448650825</v>
      </c>
      <c r="F37" s="71">
        <f>ROUND('INPUT DATA FROM RECAP'!H37,0)</f>
        <v>16542</v>
      </c>
      <c r="G37" s="64">
        <f>ROUND('Copied from prior year'!F37,0)</f>
        <v>17485</v>
      </c>
      <c r="H37" s="64">
        <f t="shared" si="2"/>
        <v>-943</v>
      </c>
      <c r="I37" s="69">
        <f t="shared" si="3"/>
        <v>-5.3931941664283674E-2</v>
      </c>
    </row>
    <row r="38" spans="1:9" s="2" customFormat="1" x14ac:dyDescent="0.25">
      <c r="A38" s="2" t="s">
        <v>30</v>
      </c>
      <c r="B38" s="64">
        <f>ROUND('INPUT DATA FROM RECAP'!G38,0)</f>
        <v>1812</v>
      </c>
      <c r="C38" s="64">
        <f>ROUND('Copied from prior year'!E38,0)</f>
        <v>100</v>
      </c>
      <c r="D38" s="64">
        <f t="shared" si="0"/>
        <v>1712</v>
      </c>
      <c r="E38" s="69">
        <f t="shared" si="1"/>
        <v>17.12</v>
      </c>
      <c r="F38" s="71">
        <f>ROUND('INPUT DATA FROM RECAP'!H38,0)</f>
        <v>8993</v>
      </c>
      <c r="G38" s="64">
        <f>ROUND('Copied from prior year'!F38,0)</f>
        <v>1729</v>
      </c>
      <c r="H38" s="64">
        <f t="shared" si="2"/>
        <v>7264</v>
      </c>
      <c r="I38" s="69">
        <f t="shared" si="3"/>
        <v>4.2012724117987279</v>
      </c>
    </row>
    <row r="39" spans="1:9" s="2" customFormat="1" x14ac:dyDescent="0.25">
      <c r="A39" s="2" t="s">
        <v>139</v>
      </c>
      <c r="B39" s="64">
        <f>ROUND('INPUT DATA FROM RECAP'!G39,0)</f>
        <v>0</v>
      </c>
      <c r="C39" s="64">
        <f>ROUND('Copied from prior year'!E39,0)</f>
        <v>0</v>
      </c>
      <c r="D39" s="64">
        <f t="shared" si="0"/>
        <v>0</v>
      </c>
      <c r="E39" s="69" t="str">
        <f t="shared" si="1"/>
        <v xml:space="preserve"> </v>
      </c>
      <c r="F39" s="71">
        <f>ROUND('INPUT DATA FROM RECAP'!H39,0)</f>
        <v>0</v>
      </c>
      <c r="G39" s="64">
        <f>ROUND('Copied from prior year'!F39,0)</f>
        <v>0</v>
      </c>
      <c r="H39" s="64">
        <f t="shared" si="2"/>
        <v>0</v>
      </c>
      <c r="I39" s="69" t="str">
        <f t="shared" si="3"/>
        <v xml:space="preserve"> </v>
      </c>
    </row>
    <row r="40" spans="1:9" ht="13.8" thickBot="1" x14ac:dyDescent="0.3">
      <c r="A40" t="s">
        <v>31</v>
      </c>
      <c r="B40" s="67">
        <f>SUM(B7:B39)</f>
        <v>90394</v>
      </c>
      <c r="C40" s="67">
        <f>SUM(C7:C39)</f>
        <v>89793</v>
      </c>
      <c r="D40" s="67">
        <f>SUM(D7:D39)</f>
        <v>601</v>
      </c>
      <c r="E40" s="70">
        <f>ROUND(D40/C40,3)</f>
        <v>7.0000000000000001E-3</v>
      </c>
      <c r="F40" s="68">
        <f>SUM(F7:F39)</f>
        <v>323101</v>
      </c>
      <c r="G40" s="67">
        <f>SUM(G7:G39)</f>
        <v>323962</v>
      </c>
      <c r="H40" s="67">
        <f>SUM(H7:H39)</f>
        <v>-861</v>
      </c>
      <c r="I40" s="70">
        <f>ROUND(H40/G40,3)</f>
        <v>-3.0000000000000001E-3</v>
      </c>
    </row>
    <row r="41" spans="1:9" ht="13.8" thickTop="1" x14ac:dyDescent="0.25"/>
    <row r="42" spans="1:9" x14ac:dyDescent="0.25">
      <c r="A42" s="43" t="s">
        <v>158</v>
      </c>
      <c r="B42" s="7"/>
      <c r="C42" s="7"/>
      <c r="D42" s="7"/>
      <c r="E42" s="7"/>
      <c r="G42" s="7"/>
      <c r="H42" s="7"/>
      <c r="I42" s="88" t="s">
        <v>159</v>
      </c>
    </row>
    <row r="44" spans="1:9" x14ac:dyDescent="0.25">
      <c r="B44" s="7"/>
      <c r="C44" s="7"/>
      <c r="D44" s="7"/>
      <c r="E44" s="7"/>
    </row>
  </sheetData>
  <mergeCells count="2">
    <mergeCell ref="A1:I1"/>
    <mergeCell ref="A2:I2"/>
  </mergeCells>
  <phoneticPr fontId="0" type="noConversion"/>
  <printOptions horizontalCentered="1"/>
  <pageMargins left="0.25" right="0" top="0.75" bottom="0.5" header="0.5" footer="0.5"/>
  <pageSetup orientation="portrait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pane xSplit="1" ySplit="5" topLeftCell="B6" activePane="bottomRight" state="frozen"/>
      <selection activeCell="E10" sqref="E10"/>
      <selection pane="topRight" activeCell="E10" sqref="E10"/>
      <selection pane="bottomLeft" activeCell="E10" sqref="E10"/>
      <selection pane="bottomRight" activeCell="A2" sqref="A2:I2"/>
    </sheetView>
  </sheetViews>
  <sheetFormatPr defaultRowHeight="13.2" x14ac:dyDescent="0.25"/>
  <cols>
    <col min="1" max="1" width="17.6640625" customWidth="1"/>
    <col min="2" max="3" width="11.6640625" customWidth="1"/>
    <col min="4" max="4" width="10.33203125" bestFit="1" customWidth="1"/>
    <col min="5" max="5" width="9.33203125" customWidth="1"/>
    <col min="6" max="7" width="11.6640625" customWidth="1"/>
    <col min="8" max="8" width="10.33203125" bestFit="1" customWidth="1"/>
    <col min="9" max="9" width="9.33203125" customWidth="1"/>
  </cols>
  <sheetData>
    <row r="1" spans="1:9" ht="15.6" x14ac:dyDescent="0.3">
      <c r="A1" s="112" t="s">
        <v>170</v>
      </c>
      <c r="B1" s="112"/>
      <c r="C1" s="112"/>
      <c r="D1" s="112"/>
      <c r="E1" s="112"/>
      <c r="F1" s="112"/>
      <c r="G1" s="112"/>
      <c r="H1" s="112"/>
      <c r="I1" s="112"/>
    </row>
    <row r="2" spans="1:9" ht="15.6" x14ac:dyDescent="0.3">
      <c r="A2" s="112" t="str">
        <f>'YTD DMF'!A2:I2</f>
        <v>Through April</v>
      </c>
      <c r="B2" s="112"/>
      <c r="C2" s="112"/>
      <c r="D2" s="112"/>
      <c r="E2" s="112"/>
      <c r="F2" s="112"/>
      <c r="G2" s="112"/>
      <c r="H2" s="112"/>
      <c r="I2" s="112"/>
    </row>
    <row r="4" spans="1:9" x14ac:dyDescent="0.25">
      <c r="B4" s="1">
        <f>+'YTD THKGVG CHRISTMAS'!B4</f>
        <v>2016</v>
      </c>
      <c r="C4" s="1">
        <f>+'YTD THKGVG CHRISTMAS'!C4</f>
        <v>2015</v>
      </c>
      <c r="D4" s="1" t="s">
        <v>34</v>
      </c>
      <c r="E4" s="1" t="s">
        <v>145</v>
      </c>
      <c r="F4" s="26">
        <f>+B4</f>
        <v>2016</v>
      </c>
      <c r="G4" s="1">
        <f>+C4</f>
        <v>2015</v>
      </c>
      <c r="H4" s="1" t="s">
        <v>34</v>
      </c>
      <c r="I4" s="1" t="s">
        <v>145</v>
      </c>
    </row>
    <row r="5" spans="1:9" x14ac:dyDescent="0.25">
      <c r="B5" s="1" t="s">
        <v>146</v>
      </c>
      <c r="C5" s="1" t="str">
        <f>+B5</f>
        <v>Des Oper</v>
      </c>
      <c r="D5" s="1" t="s">
        <v>35</v>
      </c>
      <c r="E5" s="1" t="s">
        <v>37</v>
      </c>
      <c r="F5" s="26" t="s">
        <v>147</v>
      </c>
      <c r="G5" s="1" t="str">
        <f>+F5</f>
        <v>Des District</v>
      </c>
      <c r="H5" s="1" t="s">
        <v>35</v>
      </c>
      <c r="I5" s="1" t="s">
        <v>37</v>
      </c>
    </row>
    <row r="6" spans="1:9" x14ac:dyDescent="0.25">
      <c r="F6" s="27"/>
    </row>
    <row r="7" spans="1:9" s="2" customFormat="1" x14ac:dyDescent="0.25">
      <c r="A7" s="2" t="s">
        <v>143</v>
      </c>
      <c r="B7" s="64">
        <f>ROUND('INPUT DATA FROM RECAP'!J7,0)</f>
        <v>7089</v>
      </c>
      <c r="C7" s="64">
        <f>ROUND('Copied from prior year'!H7,0)</f>
        <v>9651</v>
      </c>
      <c r="D7" s="64">
        <f>B7-C7</f>
        <v>-2562</v>
      </c>
      <c r="E7" s="69">
        <f t="shared" ref="E7:E39" si="0">IF(C7=0," ",D7/C7)</f>
        <v>-0.26546471868200189</v>
      </c>
      <c r="F7" s="65">
        <f>ROUND('INPUT DATA FROM RECAP'!K7,0)</f>
        <v>0</v>
      </c>
      <c r="G7" s="64">
        <f>ROUND('Copied from prior year'!I7,0)</f>
        <v>0</v>
      </c>
      <c r="H7" s="64">
        <f>F7-G7</f>
        <v>0</v>
      </c>
      <c r="I7" s="69" t="str">
        <f t="shared" ref="I7:I39" si="1">IF(G7=0," ",H7/G7)</f>
        <v xml:space="preserve"> </v>
      </c>
    </row>
    <row r="8" spans="1:9" s="2" customFormat="1" x14ac:dyDescent="0.25">
      <c r="A8" s="2" t="s">
        <v>4</v>
      </c>
      <c r="B8" s="64">
        <f>ROUND('INPUT DATA FROM RECAP'!J8,0)</f>
        <v>2033</v>
      </c>
      <c r="C8" s="64">
        <f>ROUND('Copied from prior year'!H8,0)</f>
        <v>6209</v>
      </c>
      <c r="D8" s="64">
        <f t="shared" ref="D8:D39" si="2">B8-C8</f>
        <v>-4176</v>
      </c>
      <c r="E8" s="69">
        <f t="shared" si="0"/>
        <v>-0.67257207279755193</v>
      </c>
      <c r="F8" s="65">
        <f>ROUND('INPUT DATA FROM RECAP'!K8,0)</f>
        <v>0</v>
      </c>
      <c r="G8" s="64">
        <f>ROUND('Copied from prior year'!I8,0)</f>
        <v>0</v>
      </c>
      <c r="H8" s="64">
        <f t="shared" ref="H8:H39" si="3">F8-G8</f>
        <v>0</v>
      </c>
      <c r="I8" s="69" t="str">
        <f t="shared" si="1"/>
        <v xml:space="preserve"> </v>
      </c>
    </row>
    <row r="9" spans="1:9" s="2" customFormat="1" x14ac:dyDescent="0.25">
      <c r="A9" s="2" t="s">
        <v>141</v>
      </c>
      <c r="B9" s="64">
        <f>ROUND('INPUT DATA FROM RECAP'!J9,0)</f>
        <v>9171</v>
      </c>
      <c r="C9" s="64">
        <f>ROUND('Copied from prior year'!H9,0)</f>
        <v>9503</v>
      </c>
      <c r="D9" s="64">
        <f t="shared" si="2"/>
        <v>-332</v>
      </c>
      <c r="E9" s="69">
        <f t="shared" si="0"/>
        <v>-3.4936335893928236E-2</v>
      </c>
      <c r="F9" s="65">
        <f>ROUND('INPUT DATA FROM RECAP'!K9,0)</f>
        <v>0</v>
      </c>
      <c r="G9" s="64">
        <f>ROUND('Copied from prior year'!I9,0)</f>
        <v>0</v>
      </c>
      <c r="H9" s="64">
        <f t="shared" si="3"/>
        <v>0</v>
      </c>
      <c r="I9" s="69" t="str">
        <f t="shared" si="1"/>
        <v xml:space="preserve"> </v>
      </c>
    </row>
    <row r="10" spans="1:9" s="2" customFormat="1" x14ac:dyDescent="0.25">
      <c r="A10" s="2" t="s">
        <v>6</v>
      </c>
      <c r="B10" s="64">
        <f>ROUND('INPUT DATA FROM RECAP'!J10,0)</f>
        <v>185</v>
      </c>
      <c r="C10" s="64">
        <f>ROUND('Copied from prior year'!H10,0)</f>
        <v>200</v>
      </c>
      <c r="D10" s="64">
        <f t="shared" si="2"/>
        <v>-15</v>
      </c>
      <c r="E10" s="69">
        <f t="shared" si="0"/>
        <v>-7.4999999999999997E-2</v>
      </c>
      <c r="F10" s="65">
        <f>ROUND('INPUT DATA FROM RECAP'!K10,0)</f>
        <v>0</v>
      </c>
      <c r="G10" s="64">
        <f>ROUND('Copied from prior year'!I10,0)</f>
        <v>0</v>
      </c>
      <c r="H10" s="64">
        <f t="shared" si="3"/>
        <v>0</v>
      </c>
      <c r="I10" s="69" t="str">
        <f t="shared" si="1"/>
        <v xml:space="preserve"> </v>
      </c>
    </row>
    <row r="11" spans="1:9" s="2" customFormat="1" x14ac:dyDescent="0.25">
      <c r="A11" s="2" t="s">
        <v>7</v>
      </c>
      <c r="B11" s="64">
        <f>ROUND('INPUT DATA FROM RECAP'!J11,0)</f>
        <v>17302</v>
      </c>
      <c r="C11" s="64">
        <f>ROUND('Copied from prior year'!H11,0)</f>
        <v>9122</v>
      </c>
      <c r="D11" s="64">
        <f t="shared" si="2"/>
        <v>8180</v>
      </c>
      <c r="E11" s="69">
        <f t="shared" si="0"/>
        <v>0.89673317254987939</v>
      </c>
      <c r="F11" s="65">
        <f>ROUND('INPUT DATA FROM RECAP'!K11,0)</f>
        <v>0</v>
      </c>
      <c r="G11" s="64">
        <f>ROUND('Copied from prior year'!I11,0)</f>
        <v>0</v>
      </c>
      <c r="H11" s="64">
        <f t="shared" si="3"/>
        <v>0</v>
      </c>
      <c r="I11" s="69" t="str">
        <f t="shared" si="1"/>
        <v xml:space="preserve"> </v>
      </c>
    </row>
    <row r="12" spans="1:9" s="2" customFormat="1" x14ac:dyDescent="0.25">
      <c r="A12" s="2" t="s">
        <v>140</v>
      </c>
      <c r="B12" s="64">
        <f>ROUND('INPUT DATA FROM RECAP'!J12,0)</f>
        <v>20153</v>
      </c>
      <c r="C12" s="64">
        <f>ROUND('Copied from prior year'!H12,0)</f>
        <v>3775</v>
      </c>
      <c r="D12" s="64">
        <f t="shared" si="2"/>
        <v>16378</v>
      </c>
      <c r="E12" s="69">
        <f t="shared" si="0"/>
        <v>4.338543046357616</v>
      </c>
      <c r="F12" s="65">
        <f>ROUND('INPUT DATA FROM RECAP'!K12,0)</f>
        <v>0</v>
      </c>
      <c r="G12" s="64">
        <f>ROUND('Copied from prior year'!I12,0)</f>
        <v>0</v>
      </c>
      <c r="H12" s="64">
        <f t="shared" si="3"/>
        <v>0</v>
      </c>
      <c r="I12" s="69" t="str">
        <f t="shared" si="1"/>
        <v xml:space="preserve"> </v>
      </c>
    </row>
    <row r="13" spans="1:9" s="2" customFormat="1" x14ac:dyDescent="0.25">
      <c r="A13" s="2" t="s">
        <v>8</v>
      </c>
      <c r="B13" s="64">
        <f>ROUND('INPUT DATA FROM RECAP'!J13,0)</f>
        <v>158754</v>
      </c>
      <c r="C13" s="64">
        <f>ROUND('Copied from prior year'!H13,0)</f>
        <v>82427</v>
      </c>
      <c r="D13" s="64">
        <f t="shared" si="2"/>
        <v>76327</v>
      </c>
      <c r="E13" s="69">
        <f t="shared" si="0"/>
        <v>0.92599512295728337</v>
      </c>
      <c r="F13" s="65">
        <f>ROUND('INPUT DATA FROM RECAP'!K13,0)</f>
        <v>30</v>
      </c>
      <c r="G13" s="64">
        <f>ROUND('Copied from prior year'!I13,0)</f>
        <v>207</v>
      </c>
      <c r="H13" s="64">
        <f t="shared" si="3"/>
        <v>-177</v>
      </c>
      <c r="I13" s="69">
        <f t="shared" si="1"/>
        <v>-0.85507246376811596</v>
      </c>
    </row>
    <row r="14" spans="1:9" s="2" customFormat="1" x14ac:dyDescent="0.25">
      <c r="A14" s="2" t="s">
        <v>9</v>
      </c>
      <c r="B14" s="64">
        <f>ROUND('INPUT DATA FROM RECAP'!J14,0)</f>
        <v>21440</v>
      </c>
      <c r="C14" s="64">
        <f>ROUND('Copied from prior year'!H14,0)</f>
        <v>19364</v>
      </c>
      <c r="D14" s="64">
        <f t="shared" si="2"/>
        <v>2076</v>
      </c>
      <c r="E14" s="69">
        <f t="shared" si="0"/>
        <v>0.10720925428630448</v>
      </c>
      <c r="F14" s="65">
        <f>ROUND('INPUT DATA FROM RECAP'!K14,0)</f>
        <v>0</v>
      </c>
      <c r="G14" s="64">
        <f>ROUND('Copied from prior year'!I14,0)</f>
        <v>0</v>
      </c>
      <c r="H14" s="64">
        <f t="shared" si="3"/>
        <v>0</v>
      </c>
      <c r="I14" s="69" t="str">
        <f t="shared" si="1"/>
        <v xml:space="preserve"> </v>
      </c>
    </row>
    <row r="15" spans="1:9" s="2" customFormat="1" x14ac:dyDescent="0.25">
      <c r="A15" s="2" t="s">
        <v>79</v>
      </c>
      <c r="B15" s="64">
        <f>ROUND('INPUT DATA FROM RECAP'!J15,0)</f>
        <v>45265</v>
      </c>
      <c r="C15" s="64">
        <f>ROUND('Copied from prior year'!H15,0)</f>
        <v>18514</v>
      </c>
      <c r="D15" s="64">
        <f>B15-C15</f>
        <v>26751</v>
      </c>
      <c r="E15" s="69">
        <f>IF(C15=0," ",D15/C15)</f>
        <v>1.4449065571999569</v>
      </c>
      <c r="F15" s="65">
        <f>ROUND('INPUT DATA FROM RECAP'!K15,0)</f>
        <v>0</v>
      </c>
      <c r="G15" s="64">
        <f>ROUND('Copied from prior year'!I15,0)</f>
        <v>0</v>
      </c>
      <c r="H15" s="64">
        <f>F15-G15</f>
        <v>0</v>
      </c>
      <c r="I15" s="69" t="str">
        <f>IF(G15=0," ",H15/G15)</f>
        <v xml:space="preserve"> </v>
      </c>
    </row>
    <row r="16" spans="1:9" s="2" customFormat="1" x14ac:dyDescent="0.25">
      <c r="A16" s="2" t="s">
        <v>33</v>
      </c>
      <c r="B16" s="64">
        <f>ROUND('INPUT DATA FROM RECAP'!J16,0)</f>
        <v>42076</v>
      </c>
      <c r="C16" s="64">
        <f>ROUND('Copied from prior year'!H16,0)</f>
        <v>7317</v>
      </c>
      <c r="D16" s="64">
        <f t="shared" si="2"/>
        <v>34759</v>
      </c>
      <c r="E16" s="69">
        <f t="shared" si="0"/>
        <v>4.750444171108378</v>
      </c>
      <c r="F16" s="65">
        <f>ROUND('INPUT DATA FROM RECAP'!K16,0)</f>
        <v>0</v>
      </c>
      <c r="G16" s="64">
        <f>ROUND('Copied from prior year'!I16,0)</f>
        <v>0</v>
      </c>
      <c r="H16" s="64">
        <f t="shared" si="3"/>
        <v>0</v>
      </c>
      <c r="I16" s="69" t="str">
        <f t="shared" si="1"/>
        <v xml:space="preserve"> </v>
      </c>
    </row>
    <row r="17" spans="1:9" s="2" customFormat="1" x14ac:dyDescent="0.25">
      <c r="A17" s="2" t="s">
        <v>10</v>
      </c>
      <c r="B17" s="64">
        <f>ROUND('INPUT DATA FROM RECAP'!J17,0)</f>
        <v>40664</v>
      </c>
      <c r="C17" s="64">
        <f>ROUND('Copied from prior year'!H17,0)</f>
        <v>54222</v>
      </c>
      <c r="D17" s="64">
        <f t="shared" si="2"/>
        <v>-13558</v>
      </c>
      <c r="E17" s="69">
        <f t="shared" si="0"/>
        <v>-0.25004610674633915</v>
      </c>
      <c r="F17" s="65">
        <f>ROUND('INPUT DATA FROM RECAP'!K17,0)</f>
        <v>344</v>
      </c>
      <c r="G17" s="64">
        <f>ROUND('Copied from prior year'!I17,0)</f>
        <v>754</v>
      </c>
      <c r="H17" s="64">
        <f t="shared" si="3"/>
        <v>-410</v>
      </c>
      <c r="I17" s="69">
        <f t="shared" si="1"/>
        <v>-0.54376657824933683</v>
      </c>
    </row>
    <row r="18" spans="1:9" s="2" customFormat="1" x14ac:dyDescent="0.25">
      <c r="A18" s="2" t="s">
        <v>11</v>
      </c>
      <c r="B18" s="64">
        <f>ROUND('INPUT DATA FROM RECAP'!J18,0)</f>
        <v>15046</v>
      </c>
      <c r="C18" s="64">
        <f>ROUND('Copied from prior year'!H18,0)</f>
        <v>23489</v>
      </c>
      <c r="D18" s="64">
        <f t="shared" si="2"/>
        <v>-8443</v>
      </c>
      <c r="E18" s="69">
        <f t="shared" si="0"/>
        <v>-0.35944484652390479</v>
      </c>
      <c r="F18" s="65">
        <f>ROUND('INPUT DATA FROM RECAP'!K18,0)</f>
        <v>0</v>
      </c>
      <c r="G18" s="64">
        <f>ROUND('Copied from prior year'!I18,0)</f>
        <v>225</v>
      </c>
      <c r="H18" s="64">
        <f t="shared" si="3"/>
        <v>-225</v>
      </c>
      <c r="I18" s="69">
        <f t="shared" si="1"/>
        <v>-1</v>
      </c>
    </row>
    <row r="19" spans="1:9" s="2" customFormat="1" x14ac:dyDescent="0.25">
      <c r="A19" s="2" t="s">
        <v>12</v>
      </c>
      <c r="B19" s="64">
        <f>ROUND('INPUT DATA FROM RECAP'!J19,0)</f>
        <v>14828</v>
      </c>
      <c r="C19" s="64">
        <f>ROUND('Copied from prior year'!H19,0)</f>
        <v>11661</v>
      </c>
      <c r="D19" s="64">
        <f t="shared" si="2"/>
        <v>3167</v>
      </c>
      <c r="E19" s="69">
        <f t="shared" si="0"/>
        <v>0.27158905754223478</v>
      </c>
      <c r="F19" s="65">
        <f>ROUND('INPUT DATA FROM RECAP'!K19,0)</f>
        <v>16242</v>
      </c>
      <c r="G19" s="64">
        <f>ROUND('Copied from prior year'!I19,0)</f>
        <v>13272</v>
      </c>
      <c r="H19" s="64">
        <f t="shared" si="3"/>
        <v>2970</v>
      </c>
      <c r="I19" s="69">
        <f t="shared" si="1"/>
        <v>0.22377938517179025</v>
      </c>
    </row>
    <row r="20" spans="1:9" s="2" customFormat="1" x14ac:dyDescent="0.25">
      <c r="A20" s="2" t="s">
        <v>13</v>
      </c>
      <c r="B20" s="64">
        <f>ROUND('INPUT DATA FROM RECAP'!J20,0)</f>
        <v>19796</v>
      </c>
      <c r="C20" s="64">
        <f>ROUND('Copied from prior year'!H20,0)</f>
        <v>13010</v>
      </c>
      <c r="D20" s="64">
        <f t="shared" si="2"/>
        <v>6786</v>
      </c>
      <c r="E20" s="69">
        <f t="shared" si="0"/>
        <v>0.52159877017678713</v>
      </c>
      <c r="F20" s="65">
        <f>ROUND('INPUT DATA FROM RECAP'!K20,0)</f>
        <v>0</v>
      </c>
      <c r="G20" s="64">
        <f>ROUND('Copied from prior year'!I20,0)</f>
        <v>0</v>
      </c>
      <c r="H20" s="64">
        <f t="shared" si="3"/>
        <v>0</v>
      </c>
      <c r="I20" s="69" t="str">
        <f t="shared" si="1"/>
        <v xml:space="preserve"> </v>
      </c>
    </row>
    <row r="21" spans="1:9" s="2" customFormat="1" x14ac:dyDescent="0.25">
      <c r="A21" s="2" t="s">
        <v>14</v>
      </c>
      <c r="B21" s="64">
        <f>ROUND('INPUT DATA FROM RECAP'!J21,0)</f>
        <v>4395</v>
      </c>
      <c r="C21" s="64">
        <f>ROUND('Copied from prior year'!H21,0)</f>
        <v>1860</v>
      </c>
      <c r="D21" s="64">
        <f t="shared" si="2"/>
        <v>2535</v>
      </c>
      <c r="E21" s="69">
        <f t="shared" si="0"/>
        <v>1.3629032258064515</v>
      </c>
      <c r="F21" s="65">
        <f>ROUND('INPUT DATA FROM RECAP'!K21,0)</f>
        <v>0</v>
      </c>
      <c r="G21" s="64">
        <f>ROUND('Copied from prior year'!I21,0)</f>
        <v>0</v>
      </c>
      <c r="H21" s="64">
        <f t="shared" si="3"/>
        <v>0</v>
      </c>
      <c r="I21" s="69" t="str">
        <f t="shared" si="1"/>
        <v xml:space="preserve"> </v>
      </c>
    </row>
    <row r="22" spans="1:9" s="2" customFormat="1" x14ac:dyDescent="0.25">
      <c r="A22" s="2" t="s">
        <v>15</v>
      </c>
      <c r="B22" s="64">
        <f>ROUND('INPUT DATA FROM RECAP'!J22,0)</f>
        <v>109359</v>
      </c>
      <c r="C22" s="64">
        <f>ROUND('Copied from prior year'!H22,0)</f>
        <v>15899</v>
      </c>
      <c r="D22" s="64">
        <f t="shared" si="2"/>
        <v>93460</v>
      </c>
      <c r="E22" s="69">
        <f t="shared" si="0"/>
        <v>5.8783571293792063</v>
      </c>
      <c r="F22" s="65">
        <f>ROUND('INPUT DATA FROM RECAP'!K22,0)</f>
        <v>0</v>
      </c>
      <c r="G22" s="64">
        <f>ROUND('Copied from prior year'!I22,0)</f>
        <v>79390</v>
      </c>
      <c r="H22" s="64">
        <f t="shared" si="3"/>
        <v>-79390</v>
      </c>
      <c r="I22" s="69">
        <f t="shared" si="1"/>
        <v>-1</v>
      </c>
    </row>
    <row r="23" spans="1:9" s="2" customFormat="1" x14ac:dyDescent="0.25">
      <c r="A23" s="2" t="s">
        <v>16</v>
      </c>
      <c r="B23" s="64">
        <f>ROUND('INPUT DATA FROM RECAP'!J23,0)</f>
        <v>1753</v>
      </c>
      <c r="C23" s="64">
        <f>ROUND('Copied from prior year'!H23,0)</f>
        <v>2467</v>
      </c>
      <c r="D23" s="64">
        <f t="shared" si="2"/>
        <v>-714</v>
      </c>
      <c r="E23" s="69">
        <f t="shared" si="0"/>
        <v>-0.28942034860154031</v>
      </c>
      <c r="F23" s="65">
        <f>ROUND('INPUT DATA FROM RECAP'!K23,0)</f>
        <v>0</v>
      </c>
      <c r="G23" s="64">
        <f>ROUND('Copied from prior year'!I23,0)</f>
        <v>0</v>
      </c>
      <c r="H23" s="64">
        <f t="shared" si="3"/>
        <v>0</v>
      </c>
      <c r="I23" s="69" t="str">
        <f t="shared" si="1"/>
        <v xml:space="preserve"> </v>
      </c>
    </row>
    <row r="24" spans="1:9" s="2" customFormat="1" x14ac:dyDescent="0.25">
      <c r="A24" s="2" t="s">
        <v>17</v>
      </c>
      <c r="B24" s="64">
        <f>ROUND('INPUT DATA FROM RECAP'!J24,0)</f>
        <v>575</v>
      </c>
      <c r="C24" s="64">
        <f>ROUND('Copied from prior year'!H24,0)</f>
        <v>70</v>
      </c>
      <c r="D24" s="64">
        <f t="shared" si="2"/>
        <v>505</v>
      </c>
      <c r="E24" s="69">
        <f t="shared" si="0"/>
        <v>7.2142857142857144</v>
      </c>
      <c r="F24" s="65">
        <f>ROUND('INPUT DATA FROM RECAP'!K24,0)</f>
        <v>0</v>
      </c>
      <c r="G24" s="64">
        <f>ROUND('Copied from prior year'!I24,0)</f>
        <v>0</v>
      </c>
      <c r="H24" s="64">
        <f t="shared" si="3"/>
        <v>0</v>
      </c>
      <c r="I24" s="69" t="str">
        <f t="shared" si="1"/>
        <v xml:space="preserve"> </v>
      </c>
    </row>
    <row r="25" spans="1:9" s="2" customFormat="1" x14ac:dyDescent="0.25">
      <c r="A25" s="2" t="s">
        <v>18</v>
      </c>
      <c r="B25" s="64">
        <f>ROUND('INPUT DATA FROM RECAP'!J25,0)</f>
        <v>16221</v>
      </c>
      <c r="C25" s="64">
        <f>ROUND('Copied from prior year'!H25,0)</f>
        <v>29994</v>
      </c>
      <c r="D25" s="64">
        <f t="shared" si="2"/>
        <v>-13773</v>
      </c>
      <c r="E25" s="69">
        <f t="shared" si="0"/>
        <v>-0.45919183836767352</v>
      </c>
      <c r="F25" s="65">
        <f>ROUND('INPUT DATA FROM RECAP'!K25,0)</f>
        <v>0</v>
      </c>
      <c r="G25" s="64">
        <f>ROUND('Copied from prior year'!I25,0)</f>
        <v>0</v>
      </c>
      <c r="H25" s="64">
        <f t="shared" si="3"/>
        <v>0</v>
      </c>
      <c r="I25" s="69" t="str">
        <f t="shared" si="1"/>
        <v xml:space="preserve"> </v>
      </c>
    </row>
    <row r="26" spans="1:9" s="2" customFormat="1" x14ac:dyDescent="0.25">
      <c r="A26" s="2" t="s">
        <v>19</v>
      </c>
      <c r="B26" s="64">
        <f>ROUND('INPUT DATA FROM RECAP'!J26,0)</f>
        <v>16198</v>
      </c>
      <c r="C26" s="64">
        <f>ROUND('Copied from prior year'!H26,0)</f>
        <v>6134</v>
      </c>
      <c r="D26" s="64">
        <f t="shared" si="2"/>
        <v>10064</v>
      </c>
      <c r="E26" s="69">
        <f t="shared" si="0"/>
        <v>1.640691229214216</v>
      </c>
      <c r="F26" s="65">
        <f>ROUND('INPUT DATA FROM RECAP'!K26,0)</f>
        <v>0</v>
      </c>
      <c r="G26" s="64">
        <f>ROUND('Copied from prior year'!I26,0)</f>
        <v>0</v>
      </c>
      <c r="H26" s="64">
        <f t="shared" si="3"/>
        <v>0</v>
      </c>
      <c r="I26" s="69" t="str">
        <f t="shared" si="1"/>
        <v xml:space="preserve"> </v>
      </c>
    </row>
    <row r="27" spans="1:9" s="2" customFormat="1" x14ac:dyDescent="0.25">
      <c r="A27" s="2" t="s">
        <v>20</v>
      </c>
      <c r="B27" s="64">
        <f>ROUND('INPUT DATA FROM RECAP'!J27,0)</f>
        <v>14768</v>
      </c>
      <c r="C27" s="64">
        <f>ROUND('Copied from prior year'!H27,0)</f>
        <v>9392</v>
      </c>
      <c r="D27" s="64">
        <f t="shared" si="2"/>
        <v>5376</v>
      </c>
      <c r="E27" s="69">
        <f t="shared" si="0"/>
        <v>0.57240204429301533</v>
      </c>
      <c r="F27" s="65">
        <f>ROUND('INPUT DATA FROM RECAP'!K27,0)</f>
        <v>0</v>
      </c>
      <c r="G27" s="64">
        <f>ROUND('Copied from prior year'!I27,0)</f>
        <v>0</v>
      </c>
      <c r="H27" s="64">
        <f t="shared" si="3"/>
        <v>0</v>
      </c>
      <c r="I27" s="69" t="str">
        <f t="shared" si="1"/>
        <v xml:space="preserve"> </v>
      </c>
    </row>
    <row r="28" spans="1:9" s="2" customFormat="1" x14ac:dyDescent="0.25">
      <c r="A28" s="2" t="s">
        <v>21</v>
      </c>
      <c r="B28" s="64">
        <f>ROUND('INPUT DATA FROM RECAP'!J28,0)</f>
        <v>123569</v>
      </c>
      <c r="C28" s="64">
        <f>ROUND('Copied from prior year'!H28,0)</f>
        <v>73129</v>
      </c>
      <c r="D28" s="64">
        <f t="shared" si="2"/>
        <v>50440</v>
      </c>
      <c r="E28" s="69">
        <f t="shared" si="0"/>
        <v>0.6897400484076085</v>
      </c>
      <c r="F28" s="65">
        <f>ROUND('INPUT DATA FROM RECAP'!K28,0)</f>
        <v>0</v>
      </c>
      <c r="G28" s="64">
        <f>ROUND('Copied from prior year'!I28,0)</f>
        <v>400</v>
      </c>
      <c r="H28" s="64">
        <f t="shared" si="3"/>
        <v>-400</v>
      </c>
      <c r="I28" s="69">
        <f t="shared" si="1"/>
        <v>-1</v>
      </c>
    </row>
    <row r="29" spans="1:9" s="2" customFormat="1" x14ac:dyDescent="0.25">
      <c r="A29" s="2" t="s">
        <v>22</v>
      </c>
      <c r="B29" s="64">
        <f>ROUND('INPUT DATA FROM RECAP'!J29,0)</f>
        <v>49004</v>
      </c>
      <c r="C29" s="64">
        <f>ROUND('Copied from prior year'!H29,0)</f>
        <v>31468</v>
      </c>
      <c r="D29" s="64">
        <f t="shared" si="2"/>
        <v>17536</v>
      </c>
      <c r="E29" s="69">
        <f t="shared" si="0"/>
        <v>0.55726452268971649</v>
      </c>
      <c r="F29" s="65">
        <f>ROUND('INPUT DATA FROM RECAP'!K29,0)</f>
        <v>803</v>
      </c>
      <c r="G29" s="64">
        <f>ROUND('Copied from prior year'!I29,0)</f>
        <v>1150</v>
      </c>
      <c r="H29" s="64">
        <f t="shared" si="3"/>
        <v>-347</v>
      </c>
      <c r="I29" s="69">
        <f t="shared" si="1"/>
        <v>-0.30173913043478262</v>
      </c>
    </row>
    <row r="30" spans="1:9" s="2" customFormat="1" x14ac:dyDescent="0.25">
      <c r="A30" s="96" t="s">
        <v>165</v>
      </c>
      <c r="B30" s="64">
        <f>ROUND('INPUT DATA FROM RECAP'!J30,0)</f>
        <v>12382</v>
      </c>
      <c r="C30" s="64">
        <f>ROUND('Copied from prior year'!H30,0)</f>
        <v>12040</v>
      </c>
      <c r="D30" s="64">
        <f t="shared" si="2"/>
        <v>342</v>
      </c>
      <c r="E30" s="69">
        <f t="shared" si="0"/>
        <v>2.840531561461794E-2</v>
      </c>
      <c r="F30" s="65">
        <f>ROUND('INPUT DATA FROM RECAP'!K30,0)</f>
        <v>0</v>
      </c>
      <c r="G30" s="64">
        <f>ROUND('Copied from prior year'!I30,0)</f>
        <v>0</v>
      </c>
      <c r="H30" s="64">
        <f t="shared" si="3"/>
        <v>0</v>
      </c>
      <c r="I30" s="69" t="str">
        <f t="shared" si="1"/>
        <v xml:space="preserve"> </v>
      </c>
    </row>
    <row r="31" spans="1:9" s="2" customFormat="1" x14ac:dyDescent="0.25">
      <c r="A31" s="2" t="s">
        <v>23</v>
      </c>
      <c r="B31" s="64">
        <f>ROUND('INPUT DATA FROM RECAP'!J31,0)</f>
        <v>15304</v>
      </c>
      <c r="C31" s="64">
        <f>ROUND('Copied from prior year'!H31,0)</f>
        <v>4452</v>
      </c>
      <c r="D31" s="64">
        <f t="shared" si="2"/>
        <v>10852</v>
      </c>
      <c r="E31" s="69">
        <f t="shared" si="0"/>
        <v>2.4375561545372868</v>
      </c>
      <c r="F31" s="65">
        <f>ROUND('INPUT DATA FROM RECAP'!K31,0)</f>
        <v>10168</v>
      </c>
      <c r="G31" s="64">
        <f>ROUND('Copied from prior year'!I31,0)</f>
        <v>3245</v>
      </c>
      <c r="H31" s="64">
        <f t="shared" si="3"/>
        <v>6923</v>
      </c>
      <c r="I31" s="69">
        <f t="shared" si="1"/>
        <v>2.1334360554699536</v>
      </c>
    </row>
    <row r="32" spans="1:9" s="2" customFormat="1" x14ac:dyDescent="0.25">
      <c r="A32" s="2" t="s">
        <v>24</v>
      </c>
      <c r="B32" s="64">
        <f>ROUND('INPUT DATA FROM RECAP'!J32,0)</f>
        <v>3333</v>
      </c>
      <c r="C32" s="64">
        <f>ROUND('Copied from prior year'!H32,0)</f>
        <v>12503</v>
      </c>
      <c r="D32" s="64">
        <f t="shared" si="2"/>
        <v>-9170</v>
      </c>
      <c r="E32" s="69">
        <f t="shared" si="0"/>
        <v>-0.7334239782452211</v>
      </c>
      <c r="F32" s="65">
        <f>ROUND('INPUT DATA FROM RECAP'!K32,0)</f>
        <v>0</v>
      </c>
      <c r="G32" s="64">
        <f>ROUND('Copied from prior year'!I32,0)</f>
        <v>0</v>
      </c>
      <c r="H32" s="64">
        <f t="shared" si="3"/>
        <v>0</v>
      </c>
      <c r="I32" s="69" t="str">
        <f t="shared" si="1"/>
        <v xml:space="preserve"> </v>
      </c>
    </row>
    <row r="33" spans="1:9" s="2" customFormat="1" x14ac:dyDescent="0.25">
      <c r="A33" s="2" t="s">
        <v>25</v>
      </c>
      <c r="B33" s="64">
        <f>ROUND('INPUT DATA FROM RECAP'!J33,0)</f>
        <v>17109</v>
      </c>
      <c r="C33" s="64">
        <f>ROUND('Copied from prior year'!H33,0)</f>
        <v>15586</v>
      </c>
      <c r="D33" s="64">
        <f t="shared" si="2"/>
        <v>1523</v>
      </c>
      <c r="E33" s="69">
        <f t="shared" si="0"/>
        <v>9.7715898883613497E-2</v>
      </c>
      <c r="F33" s="65">
        <f>ROUND('INPUT DATA FROM RECAP'!K33,0)</f>
        <v>0</v>
      </c>
      <c r="G33" s="64">
        <f>ROUND('Copied from prior year'!I33,0)</f>
        <v>0</v>
      </c>
      <c r="H33" s="64">
        <f t="shared" si="3"/>
        <v>0</v>
      </c>
      <c r="I33" s="69" t="str">
        <f t="shared" si="1"/>
        <v xml:space="preserve"> </v>
      </c>
    </row>
    <row r="34" spans="1:9" s="2" customFormat="1" x14ac:dyDescent="0.25">
      <c r="A34" s="2" t="s">
        <v>26</v>
      </c>
      <c r="B34" s="64">
        <f>ROUND('INPUT DATA FROM RECAP'!J34,0)</f>
        <v>34970</v>
      </c>
      <c r="C34" s="64">
        <f>ROUND('Copied from prior year'!H34,0)</f>
        <v>13370</v>
      </c>
      <c r="D34" s="64">
        <f t="shared" si="2"/>
        <v>21600</v>
      </c>
      <c r="E34" s="69">
        <f t="shared" si="0"/>
        <v>1.6155572176514585</v>
      </c>
      <c r="F34" s="65">
        <f>ROUND('INPUT DATA FROM RECAP'!K34,0)</f>
        <v>3304</v>
      </c>
      <c r="G34" s="64">
        <f>ROUND('Copied from prior year'!I34,0)</f>
        <v>2909</v>
      </c>
      <c r="H34" s="64">
        <f t="shared" si="3"/>
        <v>395</v>
      </c>
      <c r="I34" s="69">
        <f t="shared" si="1"/>
        <v>0.13578549329666553</v>
      </c>
    </row>
    <row r="35" spans="1:9" s="2" customFormat="1" x14ac:dyDescent="0.25">
      <c r="A35" s="2" t="s">
        <v>27</v>
      </c>
      <c r="B35" s="64">
        <f>ROUND('INPUT DATA FROM RECAP'!J35,0)</f>
        <v>6107</v>
      </c>
      <c r="C35" s="64">
        <f>ROUND('Copied from prior year'!H35,0)</f>
        <v>15879</v>
      </c>
      <c r="D35" s="64">
        <f t="shared" si="2"/>
        <v>-9772</v>
      </c>
      <c r="E35" s="69">
        <f t="shared" si="0"/>
        <v>-0.6154039926947541</v>
      </c>
      <c r="F35" s="65">
        <f>ROUND('INPUT DATA FROM RECAP'!K35,0)</f>
        <v>0</v>
      </c>
      <c r="G35" s="64">
        <f>ROUND('Copied from prior year'!I35,0)</f>
        <v>0</v>
      </c>
      <c r="H35" s="64">
        <f t="shared" si="3"/>
        <v>0</v>
      </c>
      <c r="I35" s="69" t="str">
        <f t="shared" si="1"/>
        <v xml:space="preserve"> </v>
      </c>
    </row>
    <row r="36" spans="1:9" s="2" customFormat="1" x14ac:dyDescent="0.25">
      <c r="A36" s="2" t="s">
        <v>28</v>
      </c>
      <c r="B36" s="64">
        <f>ROUND('INPUT DATA FROM RECAP'!J36,0)</f>
        <v>101911</v>
      </c>
      <c r="C36" s="64">
        <f>ROUND('Copied from prior year'!H36,0)</f>
        <v>4573</v>
      </c>
      <c r="D36" s="64">
        <f t="shared" si="2"/>
        <v>97338</v>
      </c>
      <c r="E36" s="69">
        <f t="shared" si="0"/>
        <v>21.285370653837742</v>
      </c>
      <c r="F36" s="65">
        <f>ROUND('INPUT DATA FROM RECAP'!K36,0)</f>
        <v>0</v>
      </c>
      <c r="G36" s="64">
        <f>ROUND('Copied from prior year'!I36,0)</f>
        <v>0</v>
      </c>
      <c r="H36" s="64">
        <f t="shared" si="3"/>
        <v>0</v>
      </c>
      <c r="I36" s="69" t="str">
        <f t="shared" si="1"/>
        <v xml:space="preserve"> </v>
      </c>
    </row>
    <row r="37" spans="1:9" s="2" customFormat="1" x14ac:dyDescent="0.25">
      <c r="A37" s="2" t="s">
        <v>29</v>
      </c>
      <c r="B37" s="64">
        <f>ROUND('INPUT DATA FROM RECAP'!J37,0)</f>
        <v>4662</v>
      </c>
      <c r="C37" s="64">
        <f>ROUND('Copied from prior year'!H37,0)</f>
        <v>5370</v>
      </c>
      <c r="D37" s="64">
        <f t="shared" si="2"/>
        <v>-708</v>
      </c>
      <c r="E37" s="69">
        <f t="shared" si="0"/>
        <v>-0.13184357541899441</v>
      </c>
      <c r="F37" s="65">
        <f>ROUND('INPUT DATA FROM RECAP'!K37,0)</f>
        <v>0</v>
      </c>
      <c r="G37" s="64">
        <f>ROUND('Copied from prior year'!I37,0)</f>
        <v>0</v>
      </c>
      <c r="H37" s="64">
        <f t="shared" si="3"/>
        <v>0</v>
      </c>
      <c r="I37" s="69" t="str">
        <f t="shared" si="1"/>
        <v xml:space="preserve"> </v>
      </c>
    </row>
    <row r="38" spans="1:9" s="2" customFormat="1" x14ac:dyDescent="0.25">
      <c r="A38" s="2" t="s">
        <v>30</v>
      </c>
      <c r="B38" s="64">
        <f>ROUND('INPUT DATA FROM RECAP'!J38,0)</f>
        <v>354</v>
      </c>
      <c r="C38" s="64">
        <f>ROUND('Copied from prior year'!H38,0)</f>
        <v>410</v>
      </c>
      <c r="D38" s="64">
        <f t="shared" si="2"/>
        <v>-56</v>
      </c>
      <c r="E38" s="69">
        <f t="shared" si="0"/>
        <v>-0.13658536585365855</v>
      </c>
      <c r="F38" s="65">
        <f>ROUND('INPUT DATA FROM RECAP'!K38,0)</f>
        <v>0</v>
      </c>
      <c r="G38" s="64">
        <f>ROUND('Copied from prior year'!I38,0)</f>
        <v>0</v>
      </c>
      <c r="H38" s="64">
        <f t="shared" si="3"/>
        <v>0</v>
      </c>
      <c r="I38" s="69" t="str">
        <f t="shared" si="1"/>
        <v xml:space="preserve"> </v>
      </c>
    </row>
    <row r="39" spans="1:9" s="2" customFormat="1" x14ac:dyDescent="0.25">
      <c r="A39" s="2" t="s">
        <v>139</v>
      </c>
      <c r="B39" s="64">
        <f>ROUND('INPUT DATA FROM RECAP'!J39,0)</f>
        <v>4980</v>
      </c>
      <c r="C39" s="64">
        <f>ROUND('Copied from prior year'!H39,0)</f>
        <v>1375</v>
      </c>
      <c r="D39" s="64">
        <f t="shared" si="2"/>
        <v>3605</v>
      </c>
      <c r="E39" s="69">
        <f t="shared" si="0"/>
        <v>2.6218181818181816</v>
      </c>
      <c r="F39" s="65">
        <f>ROUND('INPUT DATA FROM RECAP'!K39,0)</f>
        <v>0</v>
      </c>
      <c r="G39" s="64">
        <f>ROUND('Copied from prior year'!I39,0)</f>
        <v>0</v>
      </c>
      <c r="H39" s="64">
        <f t="shared" si="3"/>
        <v>0</v>
      </c>
      <c r="I39" s="69" t="str">
        <f t="shared" si="1"/>
        <v xml:space="preserve"> </v>
      </c>
    </row>
    <row r="40" spans="1:9" x14ac:dyDescent="0.25">
      <c r="B40" s="11"/>
      <c r="C40" s="11"/>
      <c r="D40" s="11"/>
      <c r="E40" s="75"/>
      <c r="F40" s="73"/>
      <c r="G40" s="11"/>
      <c r="H40" s="11"/>
      <c r="I40" s="75"/>
    </row>
    <row r="41" spans="1:9" ht="13.8" thickBot="1" x14ac:dyDescent="0.3">
      <c r="A41" t="s">
        <v>31</v>
      </c>
      <c r="B41" s="72">
        <f>SUM(B7:B40)</f>
        <v>950756</v>
      </c>
      <c r="C41" s="72">
        <f>SUM(C7:C40)</f>
        <v>524435</v>
      </c>
      <c r="D41" s="72">
        <f>SUM(D7:D40)</f>
        <v>426321</v>
      </c>
      <c r="E41" s="86">
        <f>ROUND(D41/C41,3)</f>
        <v>0.81299999999999994</v>
      </c>
      <c r="F41" s="74">
        <f>SUM(F7:F40)</f>
        <v>30891</v>
      </c>
      <c r="G41" s="72">
        <f>SUM(G7:G40)</f>
        <v>101552</v>
      </c>
      <c r="H41" s="72">
        <f>SUM(H7:H40)</f>
        <v>-70661</v>
      </c>
      <c r="I41" s="86">
        <f>ROUND(H41/G41,3)</f>
        <v>-0.69599999999999995</v>
      </c>
    </row>
    <row r="42" spans="1:9" ht="13.8" thickTop="1" x14ac:dyDescent="0.25"/>
    <row r="44" spans="1:9" x14ac:dyDescent="0.25">
      <c r="B44" s="7"/>
    </row>
  </sheetData>
  <mergeCells count="2">
    <mergeCell ref="A1:I1"/>
    <mergeCell ref="A2:I2"/>
  </mergeCells>
  <phoneticPr fontId="0" type="noConversion"/>
  <printOptions horizontalCentered="1"/>
  <pageMargins left="0.25" right="0" top="0.75" bottom="0.5" header="0.5" footer="0.5"/>
  <pageSetup orientation="portrait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Normal="100" workbookViewId="0">
      <pane xSplit="1" ySplit="6" topLeftCell="B8" activePane="bottomRight" state="frozen"/>
      <selection activeCell="E10" sqref="E10"/>
      <selection pane="topRight" activeCell="E10" sqref="E10"/>
      <selection pane="bottomLeft" activeCell="E10" sqref="E10"/>
      <selection pane="bottomRight" activeCell="F4" sqref="F4"/>
    </sheetView>
  </sheetViews>
  <sheetFormatPr defaultRowHeight="13.2" x14ac:dyDescent="0.25"/>
  <cols>
    <col min="1" max="1" width="21.33203125" customWidth="1"/>
    <col min="2" max="3" width="12.5546875" bestFit="1" customWidth="1"/>
    <col min="4" max="4" width="9.33203125" bestFit="1" customWidth="1"/>
    <col min="5" max="5" width="10.33203125" bestFit="1" customWidth="1"/>
    <col min="6" max="7" width="9.33203125" bestFit="1" customWidth="1"/>
    <col min="8" max="8" width="8.5546875" bestFit="1" customWidth="1"/>
    <col min="9" max="9" width="10.33203125" bestFit="1" customWidth="1"/>
    <col min="10" max="11" width="12" hidden="1" customWidth="1"/>
    <col min="12" max="12" width="8.5546875" hidden="1" customWidth="1"/>
    <col min="13" max="13" width="10.33203125" hidden="1" customWidth="1"/>
  </cols>
  <sheetData>
    <row r="1" spans="1:13" ht="15.6" x14ac:dyDescent="0.3">
      <c r="A1" s="112" t="s">
        <v>171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5.6" x14ac:dyDescent="0.3">
      <c r="A2" s="112" t="str">
        <f>'YTD DMF'!A2:I2</f>
        <v>Through April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4" spans="1:13" x14ac:dyDescent="0.25">
      <c r="B4" s="47" t="s">
        <v>172</v>
      </c>
      <c r="C4" s="47" t="s">
        <v>163</v>
      </c>
      <c r="D4" s="1" t="s">
        <v>137</v>
      </c>
      <c r="E4" s="1" t="s">
        <v>145</v>
      </c>
      <c r="F4" s="26">
        <f>+'Desig Op Dist YTD'!F4</f>
        <v>2016</v>
      </c>
      <c r="G4" s="1">
        <f>+'Desig Op Dist YTD'!G4</f>
        <v>2015</v>
      </c>
      <c r="H4" s="1" t="s">
        <v>137</v>
      </c>
      <c r="I4" s="1" t="s">
        <v>145</v>
      </c>
      <c r="J4" s="48" t="s">
        <v>136</v>
      </c>
      <c r="K4" s="47" t="s">
        <v>99</v>
      </c>
      <c r="L4" s="1" t="s">
        <v>137</v>
      </c>
      <c r="M4" s="1" t="s">
        <v>36</v>
      </c>
    </row>
    <row r="5" spans="1:13" x14ac:dyDescent="0.25">
      <c r="B5" s="1" t="s">
        <v>45</v>
      </c>
      <c r="C5" s="1" t="s">
        <v>45</v>
      </c>
      <c r="D5" s="1" t="s">
        <v>138</v>
      </c>
      <c r="E5" s="1" t="s">
        <v>37</v>
      </c>
      <c r="F5" s="26" t="s">
        <v>45</v>
      </c>
      <c r="G5" s="1" t="s">
        <v>45</v>
      </c>
      <c r="H5" s="1" t="s">
        <v>138</v>
      </c>
      <c r="I5" s="1" t="s">
        <v>37</v>
      </c>
      <c r="J5" s="26" t="s">
        <v>66</v>
      </c>
      <c r="K5" s="1" t="s">
        <v>66</v>
      </c>
      <c r="L5" s="1" t="s">
        <v>138</v>
      </c>
      <c r="M5" s="1" t="s">
        <v>37</v>
      </c>
    </row>
    <row r="6" spans="1:13" x14ac:dyDescent="0.25">
      <c r="B6" s="1" t="s">
        <v>67</v>
      </c>
      <c r="C6" s="1" t="s">
        <v>67</v>
      </c>
      <c r="D6" s="1"/>
      <c r="E6" s="1"/>
      <c r="F6" s="26" t="s">
        <v>42</v>
      </c>
      <c r="G6" s="1" t="s">
        <v>42</v>
      </c>
      <c r="H6" s="1"/>
      <c r="I6" s="1"/>
      <c r="J6" s="26" t="s">
        <v>45</v>
      </c>
      <c r="K6" s="1" t="s">
        <v>45</v>
      </c>
      <c r="L6" s="1"/>
      <c r="M6" s="1"/>
    </row>
    <row r="7" spans="1:13" x14ac:dyDescent="0.25">
      <c r="F7" s="27"/>
      <c r="J7" s="27"/>
    </row>
    <row r="8" spans="1:13" s="2" customFormat="1" x14ac:dyDescent="0.25">
      <c r="A8" s="2" t="s">
        <v>143</v>
      </c>
      <c r="B8" s="64">
        <f>ROUND('INPUT DATA FROM RECAP'!L7,0)</f>
        <v>0</v>
      </c>
      <c r="C8" s="64">
        <f>ROUND('Copied from prior year'!J7,0)</f>
        <v>0</v>
      </c>
      <c r="D8" s="64">
        <f>B8-C8</f>
        <v>0</v>
      </c>
      <c r="E8" s="69" t="str">
        <f t="shared" ref="E8:E40" si="0">IF(C8=0," ",D8/C8)</f>
        <v xml:space="preserve"> </v>
      </c>
      <c r="F8" s="65">
        <f>ROUND('INPUT DATA FROM RECAP'!N7,0)</f>
        <v>0</v>
      </c>
      <c r="G8" s="64">
        <f>ROUND('Copied from prior year'!L7,0)</f>
        <v>0</v>
      </c>
      <c r="H8" s="64">
        <f>F8-G8</f>
        <v>0</v>
      </c>
      <c r="I8" s="69" t="str">
        <f t="shared" ref="I8:I40" si="1">IF(G8=0," ",H8/G8)</f>
        <v xml:space="preserve"> </v>
      </c>
      <c r="J8" s="65">
        <f t="shared" ref="J8:J40" si="2">B8+F8</f>
        <v>0</v>
      </c>
      <c r="K8" s="64">
        <f t="shared" ref="K8:K40" si="3">C8+G8</f>
        <v>0</v>
      </c>
      <c r="L8" s="64">
        <f>J8-K8</f>
        <v>0</v>
      </c>
      <c r="M8" s="69" t="str">
        <f t="shared" ref="M8:M40" si="4">IF(K8=0," ",L8/K8)</f>
        <v xml:space="preserve"> </v>
      </c>
    </row>
    <row r="9" spans="1:13" s="2" customFormat="1" x14ac:dyDescent="0.25">
      <c r="A9" s="2" t="s">
        <v>4</v>
      </c>
      <c r="B9" s="64">
        <f>ROUND('INPUT DATA FROM RECAP'!L8,0)</f>
        <v>0</v>
      </c>
      <c r="C9" s="64">
        <f>ROUND('Copied from prior year'!J8,0)</f>
        <v>100</v>
      </c>
      <c r="D9" s="64">
        <f t="shared" ref="D9:D40" si="5">B9-C9</f>
        <v>-100</v>
      </c>
      <c r="E9" s="69">
        <f t="shared" si="0"/>
        <v>-1</v>
      </c>
      <c r="F9" s="65">
        <f>ROUND('INPUT DATA FROM RECAP'!N8,0)</f>
        <v>0</v>
      </c>
      <c r="G9" s="64">
        <f>ROUND('Copied from prior year'!L8,0)</f>
        <v>0</v>
      </c>
      <c r="H9" s="64">
        <f t="shared" ref="H9:H40" si="6">F9-G9</f>
        <v>0</v>
      </c>
      <c r="I9" s="69" t="str">
        <f t="shared" si="1"/>
        <v xml:space="preserve"> </v>
      </c>
      <c r="J9" s="65">
        <f t="shared" si="2"/>
        <v>0</v>
      </c>
      <c r="K9" s="64">
        <f t="shared" si="3"/>
        <v>100</v>
      </c>
      <c r="L9" s="64">
        <f t="shared" ref="L9:L40" si="7">J9-K9</f>
        <v>-100</v>
      </c>
      <c r="M9" s="69">
        <f t="shared" si="4"/>
        <v>-1</v>
      </c>
    </row>
    <row r="10" spans="1:13" s="2" customFormat="1" x14ac:dyDescent="0.25">
      <c r="A10" s="2" t="s">
        <v>141</v>
      </c>
      <c r="B10" s="64">
        <f>ROUND('INPUT DATA FROM RECAP'!L9,0)</f>
        <v>0</v>
      </c>
      <c r="C10" s="64">
        <f>ROUND('Copied from prior year'!J9,0)</f>
        <v>0</v>
      </c>
      <c r="D10" s="64">
        <f t="shared" si="5"/>
        <v>0</v>
      </c>
      <c r="E10" s="69" t="str">
        <f t="shared" si="0"/>
        <v xml:space="preserve"> </v>
      </c>
      <c r="F10" s="65">
        <f>ROUND('INPUT DATA FROM RECAP'!N9,0)</f>
        <v>0</v>
      </c>
      <c r="G10" s="64">
        <f>ROUND('Copied from prior year'!L9,0)</f>
        <v>0</v>
      </c>
      <c r="H10" s="64">
        <f t="shared" si="6"/>
        <v>0</v>
      </c>
      <c r="I10" s="69" t="str">
        <f t="shared" si="1"/>
        <v xml:space="preserve"> </v>
      </c>
      <c r="J10" s="65">
        <f t="shared" si="2"/>
        <v>0</v>
      </c>
      <c r="K10" s="64">
        <f t="shared" si="3"/>
        <v>0</v>
      </c>
      <c r="L10" s="64">
        <f t="shared" si="7"/>
        <v>0</v>
      </c>
      <c r="M10" s="69" t="str">
        <f t="shared" si="4"/>
        <v xml:space="preserve"> </v>
      </c>
    </row>
    <row r="11" spans="1:13" s="2" customFormat="1" x14ac:dyDescent="0.25">
      <c r="A11" s="2" t="s">
        <v>6</v>
      </c>
      <c r="B11" s="64">
        <f>ROUND('INPUT DATA FROM RECAP'!L10,0)</f>
        <v>0</v>
      </c>
      <c r="C11" s="64">
        <f>ROUND('Copied from prior year'!J10,0)</f>
        <v>0</v>
      </c>
      <c r="D11" s="64">
        <f t="shared" si="5"/>
        <v>0</v>
      </c>
      <c r="E11" s="69" t="str">
        <f t="shared" si="0"/>
        <v xml:space="preserve"> </v>
      </c>
      <c r="F11" s="65">
        <f>ROUND('INPUT DATA FROM RECAP'!N10,0)</f>
        <v>0</v>
      </c>
      <c r="G11" s="64">
        <f>ROUND('Copied from prior year'!L10,0)</f>
        <v>0</v>
      </c>
      <c r="H11" s="64">
        <f t="shared" si="6"/>
        <v>0</v>
      </c>
      <c r="I11" s="69" t="str">
        <f t="shared" si="1"/>
        <v xml:space="preserve"> </v>
      </c>
      <c r="J11" s="65">
        <f t="shared" si="2"/>
        <v>0</v>
      </c>
      <c r="K11" s="64">
        <f t="shared" si="3"/>
        <v>0</v>
      </c>
      <c r="L11" s="64">
        <f t="shared" si="7"/>
        <v>0</v>
      </c>
      <c r="M11" s="69" t="str">
        <f t="shared" si="4"/>
        <v xml:space="preserve"> </v>
      </c>
    </row>
    <row r="12" spans="1:13" s="2" customFormat="1" x14ac:dyDescent="0.25">
      <c r="A12" s="2" t="s">
        <v>7</v>
      </c>
      <c r="B12" s="64">
        <f>ROUND('INPUT DATA FROM RECAP'!L11,0)</f>
        <v>13700</v>
      </c>
      <c r="C12" s="64">
        <f>ROUND('Copied from prior year'!J11,0)</f>
        <v>11990</v>
      </c>
      <c r="D12" s="64">
        <f t="shared" si="5"/>
        <v>1710</v>
      </c>
      <c r="E12" s="69">
        <f t="shared" si="0"/>
        <v>0.14261884904086738</v>
      </c>
      <c r="F12" s="65">
        <f>ROUND('INPUT DATA FROM RECAP'!N11,0)</f>
        <v>0</v>
      </c>
      <c r="G12" s="64">
        <f>ROUND('Copied from prior year'!L11,0)</f>
        <v>0</v>
      </c>
      <c r="H12" s="64">
        <f t="shared" si="6"/>
        <v>0</v>
      </c>
      <c r="I12" s="69" t="str">
        <f t="shared" si="1"/>
        <v xml:space="preserve"> </v>
      </c>
      <c r="J12" s="65">
        <f t="shared" si="2"/>
        <v>13700</v>
      </c>
      <c r="K12" s="64">
        <f t="shared" si="3"/>
        <v>11990</v>
      </c>
      <c r="L12" s="64">
        <f t="shared" si="7"/>
        <v>1710</v>
      </c>
      <c r="M12" s="69">
        <f t="shared" si="4"/>
        <v>0.14261884904086738</v>
      </c>
    </row>
    <row r="13" spans="1:13" s="2" customFormat="1" x14ac:dyDescent="0.25">
      <c r="A13" s="2" t="s">
        <v>140</v>
      </c>
      <c r="B13" s="64">
        <f>ROUND('INPUT DATA FROM RECAP'!L12,0)</f>
        <v>0</v>
      </c>
      <c r="C13" s="64">
        <f>ROUND('Copied from prior year'!J12,0)</f>
        <v>0</v>
      </c>
      <c r="D13" s="64">
        <f t="shared" si="5"/>
        <v>0</v>
      </c>
      <c r="E13" s="69" t="str">
        <f t="shared" si="0"/>
        <v xml:space="preserve"> </v>
      </c>
      <c r="F13" s="65">
        <f>ROUND('INPUT DATA FROM RECAP'!N12,0)</f>
        <v>0</v>
      </c>
      <c r="G13" s="64">
        <f>ROUND('Copied from prior year'!L12,0)</f>
        <v>0</v>
      </c>
      <c r="H13" s="64">
        <f t="shared" si="6"/>
        <v>0</v>
      </c>
      <c r="I13" s="69" t="str">
        <f t="shared" si="1"/>
        <v xml:space="preserve"> </v>
      </c>
      <c r="J13" s="65">
        <f t="shared" si="2"/>
        <v>0</v>
      </c>
      <c r="K13" s="64">
        <f t="shared" si="3"/>
        <v>0</v>
      </c>
      <c r="L13" s="64">
        <f t="shared" si="7"/>
        <v>0</v>
      </c>
      <c r="M13" s="69" t="str">
        <f t="shared" si="4"/>
        <v xml:space="preserve"> </v>
      </c>
    </row>
    <row r="14" spans="1:13" s="2" customFormat="1" x14ac:dyDescent="0.25">
      <c r="A14" s="2" t="s">
        <v>8</v>
      </c>
      <c r="B14" s="64">
        <f>ROUND('INPUT DATA FROM RECAP'!L13,0)</f>
        <v>0</v>
      </c>
      <c r="C14" s="64">
        <f>ROUND('Copied from prior year'!J13,0)</f>
        <v>0</v>
      </c>
      <c r="D14" s="64">
        <f t="shared" si="5"/>
        <v>0</v>
      </c>
      <c r="E14" s="69" t="str">
        <f t="shared" si="0"/>
        <v xml:space="preserve"> </v>
      </c>
      <c r="F14" s="65">
        <f>ROUND('INPUT DATA FROM RECAP'!N13,0)</f>
        <v>0</v>
      </c>
      <c r="G14" s="64">
        <f>ROUND('Copied from prior year'!L13,0)</f>
        <v>0</v>
      </c>
      <c r="H14" s="64">
        <f t="shared" si="6"/>
        <v>0</v>
      </c>
      <c r="I14" s="69" t="str">
        <f t="shared" si="1"/>
        <v xml:space="preserve"> </v>
      </c>
      <c r="J14" s="65">
        <f t="shared" si="2"/>
        <v>0</v>
      </c>
      <c r="K14" s="64">
        <f t="shared" si="3"/>
        <v>0</v>
      </c>
      <c r="L14" s="64">
        <f t="shared" si="7"/>
        <v>0</v>
      </c>
      <c r="M14" s="69" t="str">
        <f t="shared" si="4"/>
        <v xml:space="preserve"> </v>
      </c>
    </row>
    <row r="15" spans="1:13" s="2" customFormat="1" x14ac:dyDescent="0.25">
      <c r="A15" s="2" t="s">
        <v>9</v>
      </c>
      <c r="B15" s="64">
        <f>ROUND('INPUT DATA FROM RECAP'!L14,0)</f>
        <v>0</v>
      </c>
      <c r="C15" s="64">
        <f>ROUND('Copied from prior year'!J14,0)</f>
        <v>0</v>
      </c>
      <c r="D15" s="64">
        <f t="shared" si="5"/>
        <v>0</v>
      </c>
      <c r="E15" s="69" t="str">
        <f t="shared" si="0"/>
        <v xml:space="preserve"> </v>
      </c>
      <c r="F15" s="65">
        <f>ROUND('INPUT DATA FROM RECAP'!N14,0)</f>
        <v>0</v>
      </c>
      <c r="G15" s="64">
        <f>ROUND('Copied from prior year'!L14,0)</f>
        <v>0</v>
      </c>
      <c r="H15" s="64">
        <f t="shared" si="6"/>
        <v>0</v>
      </c>
      <c r="I15" s="69" t="str">
        <f t="shared" si="1"/>
        <v xml:space="preserve"> </v>
      </c>
      <c r="J15" s="65">
        <f t="shared" si="2"/>
        <v>0</v>
      </c>
      <c r="K15" s="64">
        <f t="shared" si="3"/>
        <v>0</v>
      </c>
      <c r="L15" s="64">
        <f t="shared" si="7"/>
        <v>0</v>
      </c>
      <c r="M15" s="69" t="str">
        <f t="shared" si="4"/>
        <v xml:space="preserve"> </v>
      </c>
    </row>
    <row r="16" spans="1:13" s="2" customFormat="1" x14ac:dyDescent="0.25">
      <c r="A16" s="2" t="s">
        <v>79</v>
      </c>
      <c r="B16" s="64">
        <f>ROUND('INPUT DATA FROM RECAP'!L15,0)</f>
        <v>3222</v>
      </c>
      <c r="C16" s="64">
        <f>ROUND('Copied from prior year'!J15,0)</f>
        <v>2531</v>
      </c>
      <c r="D16" s="64">
        <f>B16-C16</f>
        <v>691</v>
      </c>
      <c r="E16" s="69">
        <f>IF(C16=0," ",D16/C16)</f>
        <v>0.2730146187277756</v>
      </c>
      <c r="F16" s="65">
        <f>ROUND('INPUT DATA FROM RECAP'!N15,0)</f>
        <v>0</v>
      </c>
      <c r="G16" s="64">
        <f>ROUND('Copied from prior year'!L15,0)</f>
        <v>0</v>
      </c>
      <c r="H16" s="64">
        <f>F16-G16</f>
        <v>0</v>
      </c>
      <c r="I16" s="69" t="str">
        <f>IF(G16=0," ",H16/G16)</f>
        <v xml:space="preserve"> </v>
      </c>
      <c r="J16" s="65">
        <f>B16+F16</f>
        <v>3222</v>
      </c>
      <c r="K16" s="64">
        <f>C16+G16</f>
        <v>2531</v>
      </c>
      <c r="L16" s="64">
        <f>J16-K16</f>
        <v>691</v>
      </c>
      <c r="M16" s="69">
        <f>IF(K16=0," ",L16/K16)</f>
        <v>0.2730146187277756</v>
      </c>
    </row>
    <row r="17" spans="1:13" s="2" customFormat="1" x14ac:dyDescent="0.25">
      <c r="A17" s="2" t="s">
        <v>33</v>
      </c>
      <c r="B17" s="64">
        <f>ROUND('INPUT DATA FROM RECAP'!L16,0)</f>
        <v>100</v>
      </c>
      <c r="C17" s="64">
        <f>ROUND('Copied from prior year'!J16,0)</f>
        <v>75</v>
      </c>
      <c r="D17" s="64">
        <f t="shared" si="5"/>
        <v>25</v>
      </c>
      <c r="E17" s="69">
        <f t="shared" si="0"/>
        <v>0.33333333333333331</v>
      </c>
      <c r="F17" s="65">
        <f>ROUND('INPUT DATA FROM RECAP'!N16,0)</f>
        <v>0</v>
      </c>
      <c r="G17" s="64">
        <f>ROUND('Copied from prior year'!L16,0)</f>
        <v>0</v>
      </c>
      <c r="H17" s="64">
        <f t="shared" si="6"/>
        <v>0</v>
      </c>
      <c r="I17" s="69" t="str">
        <f t="shared" si="1"/>
        <v xml:space="preserve"> </v>
      </c>
      <c r="J17" s="65">
        <f t="shared" si="2"/>
        <v>100</v>
      </c>
      <c r="K17" s="64">
        <f t="shared" si="3"/>
        <v>75</v>
      </c>
      <c r="L17" s="64">
        <f t="shared" si="7"/>
        <v>25</v>
      </c>
      <c r="M17" s="69">
        <f t="shared" si="4"/>
        <v>0.33333333333333331</v>
      </c>
    </row>
    <row r="18" spans="1:13" s="2" customFormat="1" x14ac:dyDescent="0.25">
      <c r="A18" s="2" t="s">
        <v>10</v>
      </c>
      <c r="B18" s="64">
        <f>ROUND('INPUT DATA FROM RECAP'!L17,0)</f>
        <v>333</v>
      </c>
      <c r="C18" s="64">
        <f>ROUND('Copied from prior year'!J17,0)</f>
        <v>393</v>
      </c>
      <c r="D18" s="64">
        <f t="shared" si="5"/>
        <v>-60</v>
      </c>
      <c r="E18" s="69">
        <f t="shared" si="0"/>
        <v>-0.15267175572519084</v>
      </c>
      <c r="F18" s="65">
        <f>ROUND('INPUT DATA FROM RECAP'!N17,0)</f>
        <v>0</v>
      </c>
      <c r="G18" s="64">
        <f>ROUND('Copied from prior year'!L17,0)</f>
        <v>0</v>
      </c>
      <c r="H18" s="64">
        <f t="shared" si="6"/>
        <v>0</v>
      </c>
      <c r="I18" s="69" t="str">
        <f t="shared" si="1"/>
        <v xml:space="preserve"> </v>
      </c>
      <c r="J18" s="65">
        <f t="shared" si="2"/>
        <v>333</v>
      </c>
      <c r="K18" s="64">
        <f t="shared" si="3"/>
        <v>393</v>
      </c>
      <c r="L18" s="64">
        <f t="shared" si="7"/>
        <v>-60</v>
      </c>
      <c r="M18" s="69">
        <f t="shared" si="4"/>
        <v>-0.15267175572519084</v>
      </c>
    </row>
    <row r="19" spans="1:13" s="2" customFormat="1" x14ac:dyDescent="0.25">
      <c r="A19" s="2" t="s">
        <v>11</v>
      </c>
      <c r="B19" s="64">
        <f>ROUND('INPUT DATA FROM RECAP'!L18,0)</f>
        <v>234</v>
      </c>
      <c r="C19" s="64">
        <f>ROUND('Copied from prior year'!J18,0)</f>
        <v>661</v>
      </c>
      <c r="D19" s="64">
        <f t="shared" si="5"/>
        <v>-427</v>
      </c>
      <c r="E19" s="69">
        <f t="shared" si="0"/>
        <v>-0.64599092284417547</v>
      </c>
      <c r="F19" s="65">
        <f>ROUND('INPUT DATA FROM RECAP'!N18,0)</f>
        <v>0</v>
      </c>
      <c r="G19" s="64">
        <f>ROUND('Copied from prior year'!L18,0)</f>
        <v>0</v>
      </c>
      <c r="H19" s="64">
        <f t="shared" si="6"/>
        <v>0</v>
      </c>
      <c r="I19" s="69" t="str">
        <f t="shared" si="1"/>
        <v xml:space="preserve"> </v>
      </c>
      <c r="J19" s="65">
        <f t="shared" si="2"/>
        <v>234</v>
      </c>
      <c r="K19" s="64">
        <f t="shared" si="3"/>
        <v>661</v>
      </c>
      <c r="L19" s="64">
        <f t="shared" si="7"/>
        <v>-427</v>
      </c>
      <c r="M19" s="69">
        <f t="shared" si="4"/>
        <v>-0.64599092284417547</v>
      </c>
    </row>
    <row r="20" spans="1:13" s="2" customFormat="1" x14ac:dyDescent="0.25">
      <c r="A20" s="2" t="s">
        <v>12</v>
      </c>
      <c r="B20" s="64">
        <f>ROUND('INPUT DATA FROM RECAP'!L19,0)</f>
        <v>0</v>
      </c>
      <c r="C20" s="64">
        <f>ROUND('Copied from prior year'!J19,0)</f>
        <v>0</v>
      </c>
      <c r="D20" s="64">
        <f t="shared" si="5"/>
        <v>0</v>
      </c>
      <c r="E20" s="69" t="str">
        <f t="shared" si="0"/>
        <v xml:space="preserve"> </v>
      </c>
      <c r="F20" s="65">
        <f>ROUND('INPUT DATA FROM RECAP'!N19,0)</f>
        <v>0</v>
      </c>
      <c r="G20" s="64">
        <f>ROUND('Copied from prior year'!L19,0)</f>
        <v>0</v>
      </c>
      <c r="H20" s="64">
        <f t="shared" si="6"/>
        <v>0</v>
      </c>
      <c r="I20" s="69" t="str">
        <f t="shared" si="1"/>
        <v xml:space="preserve"> </v>
      </c>
      <c r="J20" s="65">
        <f t="shared" si="2"/>
        <v>0</v>
      </c>
      <c r="K20" s="64">
        <f t="shared" si="3"/>
        <v>0</v>
      </c>
      <c r="L20" s="64">
        <f t="shared" si="7"/>
        <v>0</v>
      </c>
      <c r="M20" s="69" t="str">
        <f t="shared" si="4"/>
        <v xml:space="preserve"> </v>
      </c>
    </row>
    <row r="21" spans="1:13" s="2" customFormat="1" x14ac:dyDescent="0.25">
      <c r="A21" s="2" t="s">
        <v>13</v>
      </c>
      <c r="B21" s="64">
        <f>ROUND('INPUT DATA FROM RECAP'!L20,0)</f>
        <v>3238</v>
      </c>
      <c r="C21" s="64">
        <f>ROUND('Copied from prior year'!J20,0)</f>
        <v>2602</v>
      </c>
      <c r="D21" s="64">
        <f t="shared" si="5"/>
        <v>636</v>
      </c>
      <c r="E21" s="69">
        <f t="shared" si="0"/>
        <v>0.24442736356648731</v>
      </c>
      <c r="F21" s="65">
        <f>ROUND('INPUT DATA FROM RECAP'!N20,0)</f>
        <v>0</v>
      </c>
      <c r="G21" s="64">
        <f>ROUND('Copied from prior year'!L20,0)</f>
        <v>0</v>
      </c>
      <c r="H21" s="64">
        <f t="shared" si="6"/>
        <v>0</v>
      </c>
      <c r="I21" s="69" t="str">
        <f t="shared" si="1"/>
        <v xml:space="preserve"> </v>
      </c>
      <c r="J21" s="65">
        <f t="shared" si="2"/>
        <v>3238</v>
      </c>
      <c r="K21" s="64">
        <f t="shared" si="3"/>
        <v>2602</v>
      </c>
      <c r="L21" s="64">
        <f t="shared" si="7"/>
        <v>636</v>
      </c>
      <c r="M21" s="69">
        <f t="shared" si="4"/>
        <v>0.24442736356648731</v>
      </c>
    </row>
    <row r="22" spans="1:13" s="2" customFormat="1" x14ac:dyDescent="0.25">
      <c r="A22" s="2" t="s">
        <v>14</v>
      </c>
      <c r="B22" s="64">
        <f>ROUND('INPUT DATA FROM RECAP'!L21,0)</f>
        <v>0</v>
      </c>
      <c r="C22" s="64">
        <f>ROUND('Copied from prior year'!J21,0)</f>
        <v>0</v>
      </c>
      <c r="D22" s="64">
        <f t="shared" si="5"/>
        <v>0</v>
      </c>
      <c r="E22" s="69" t="str">
        <f t="shared" si="0"/>
        <v xml:space="preserve"> </v>
      </c>
      <c r="F22" s="65">
        <f>ROUND('INPUT DATA FROM RECAP'!N21,0)</f>
        <v>0</v>
      </c>
      <c r="G22" s="64">
        <f>ROUND('Copied from prior year'!L21,0)</f>
        <v>0</v>
      </c>
      <c r="H22" s="64">
        <f t="shared" si="6"/>
        <v>0</v>
      </c>
      <c r="I22" s="69" t="str">
        <f t="shared" si="1"/>
        <v xml:space="preserve"> </v>
      </c>
      <c r="J22" s="65">
        <f t="shared" si="2"/>
        <v>0</v>
      </c>
      <c r="K22" s="64">
        <f t="shared" si="3"/>
        <v>0</v>
      </c>
      <c r="L22" s="64">
        <f t="shared" si="7"/>
        <v>0</v>
      </c>
      <c r="M22" s="69" t="str">
        <f t="shared" si="4"/>
        <v xml:space="preserve"> </v>
      </c>
    </row>
    <row r="23" spans="1:13" s="2" customFormat="1" x14ac:dyDescent="0.25">
      <c r="A23" s="2" t="s">
        <v>15</v>
      </c>
      <c r="B23" s="64">
        <f>ROUND('INPUT DATA FROM RECAP'!L22,0)</f>
        <v>1127</v>
      </c>
      <c r="C23" s="64">
        <f>ROUND('Copied from prior year'!J22,0)</f>
        <v>2426</v>
      </c>
      <c r="D23" s="64">
        <f t="shared" si="5"/>
        <v>-1299</v>
      </c>
      <c r="E23" s="69">
        <f t="shared" si="0"/>
        <v>-0.53544929925803797</v>
      </c>
      <c r="F23" s="65">
        <f>ROUND('INPUT DATA FROM RECAP'!N22,0)</f>
        <v>0</v>
      </c>
      <c r="G23" s="64">
        <f>ROUND('Copied from prior year'!L22,0)</f>
        <v>0</v>
      </c>
      <c r="H23" s="64">
        <f t="shared" si="6"/>
        <v>0</v>
      </c>
      <c r="I23" s="69" t="str">
        <f t="shared" si="1"/>
        <v xml:space="preserve"> </v>
      </c>
      <c r="J23" s="65">
        <f t="shared" si="2"/>
        <v>1127</v>
      </c>
      <c r="K23" s="64">
        <f t="shared" si="3"/>
        <v>2426</v>
      </c>
      <c r="L23" s="64">
        <f t="shared" si="7"/>
        <v>-1299</v>
      </c>
      <c r="M23" s="69">
        <f t="shared" si="4"/>
        <v>-0.53544929925803797</v>
      </c>
    </row>
    <row r="24" spans="1:13" s="2" customFormat="1" x14ac:dyDescent="0.25">
      <c r="A24" s="2" t="s">
        <v>16</v>
      </c>
      <c r="B24" s="64">
        <f>ROUND('INPUT DATA FROM RECAP'!L23,0)</f>
        <v>0</v>
      </c>
      <c r="C24" s="64">
        <f>ROUND('Copied from prior year'!J23,0)</f>
        <v>0</v>
      </c>
      <c r="D24" s="64">
        <f t="shared" si="5"/>
        <v>0</v>
      </c>
      <c r="E24" s="69" t="str">
        <f t="shared" si="0"/>
        <v xml:space="preserve"> </v>
      </c>
      <c r="F24" s="65">
        <f>ROUND('INPUT DATA FROM RECAP'!N23,0)</f>
        <v>0</v>
      </c>
      <c r="G24" s="64">
        <f>ROUND('Copied from prior year'!L23,0)</f>
        <v>0</v>
      </c>
      <c r="H24" s="64">
        <f t="shared" si="6"/>
        <v>0</v>
      </c>
      <c r="I24" s="69" t="str">
        <f t="shared" si="1"/>
        <v xml:space="preserve"> </v>
      </c>
      <c r="J24" s="65">
        <f t="shared" si="2"/>
        <v>0</v>
      </c>
      <c r="K24" s="64">
        <f t="shared" si="3"/>
        <v>0</v>
      </c>
      <c r="L24" s="64">
        <f t="shared" si="7"/>
        <v>0</v>
      </c>
      <c r="M24" s="69" t="str">
        <f t="shared" si="4"/>
        <v xml:space="preserve"> </v>
      </c>
    </row>
    <row r="25" spans="1:13" s="2" customFormat="1" x14ac:dyDescent="0.25">
      <c r="A25" s="2" t="s">
        <v>17</v>
      </c>
      <c r="B25" s="64">
        <f>ROUND('INPUT DATA FROM RECAP'!L24,0)</f>
        <v>0</v>
      </c>
      <c r="C25" s="64">
        <f>ROUND('Copied from prior year'!J24,0)</f>
        <v>0</v>
      </c>
      <c r="D25" s="64">
        <f t="shared" si="5"/>
        <v>0</v>
      </c>
      <c r="E25" s="69" t="str">
        <f t="shared" si="0"/>
        <v xml:space="preserve"> </v>
      </c>
      <c r="F25" s="65">
        <f>ROUND('INPUT DATA FROM RECAP'!N24,0)</f>
        <v>0</v>
      </c>
      <c r="G25" s="64">
        <f>ROUND('Copied from prior year'!L24,0)</f>
        <v>0</v>
      </c>
      <c r="H25" s="64">
        <f t="shared" si="6"/>
        <v>0</v>
      </c>
      <c r="I25" s="69" t="str">
        <f t="shared" si="1"/>
        <v xml:space="preserve"> </v>
      </c>
      <c r="J25" s="65">
        <f t="shared" si="2"/>
        <v>0</v>
      </c>
      <c r="K25" s="64">
        <f t="shared" si="3"/>
        <v>0</v>
      </c>
      <c r="L25" s="64">
        <f t="shared" si="7"/>
        <v>0</v>
      </c>
      <c r="M25" s="69" t="str">
        <f t="shared" si="4"/>
        <v xml:space="preserve"> </v>
      </c>
    </row>
    <row r="26" spans="1:13" s="2" customFormat="1" x14ac:dyDescent="0.25">
      <c r="A26" s="2" t="s">
        <v>18</v>
      </c>
      <c r="B26" s="64">
        <f>ROUND('INPUT DATA FROM RECAP'!L25,0)</f>
        <v>0</v>
      </c>
      <c r="C26" s="64">
        <f>ROUND('Copied from prior year'!J25,0)</f>
        <v>0</v>
      </c>
      <c r="D26" s="64">
        <f t="shared" si="5"/>
        <v>0</v>
      </c>
      <c r="E26" s="69" t="str">
        <f t="shared" si="0"/>
        <v xml:space="preserve"> </v>
      </c>
      <c r="F26" s="65">
        <f>ROUND('INPUT DATA FROM RECAP'!N25,0)</f>
        <v>1167</v>
      </c>
      <c r="G26" s="64">
        <f>ROUND('Copied from prior year'!L25,0)</f>
        <v>3269</v>
      </c>
      <c r="H26" s="64">
        <f t="shared" si="6"/>
        <v>-2102</v>
      </c>
      <c r="I26" s="69">
        <f t="shared" si="1"/>
        <v>-0.64301009483022331</v>
      </c>
      <c r="J26" s="65">
        <f t="shared" si="2"/>
        <v>1167</v>
      </c>
      <c r="K26" s="64">
        <f t="shared" si="3"/>
        <v>3269</v>
      </c>
      <c r="L26" s="64">
        <f t="shared" si="7"/>
        <v>-2102</v>
      </c>
      <c r="M26" s="69">
        <f t="shared" si="4"/>
        <v>-0.64301009483022331</v>
      </c>
    </row>
    <row r="27" spans="1:13" s="2" customFormat="1" x14ac:dyDescent="0.25">
      <c r="A27" s="2" t="s">
        <v>19</v>
      </c>
      <c r="B27" s="64">
        <f>ROUND('INPUT DATA FROM RECAP'!L26,0)</f>
        <v>0</v>
      </c>
      <c r="C27" s="64">
        <f>ROUND('Copied from prior year'!J26,0)</f>
        <v>0</v>
      </c>
      <c r="D27" s="64">
        <f t="shared" si="5"/>
        <v>0</v>
      </c>
      <c r="E27" s="69" t="str">
        <f t="shared" si="0"/>
        <v xml:space="preserve"> </v>
      </c>
      <c r="F27" s="65">
        <f>ROUND('INPUT DATA FROM RECAP'!N26,0)</f>
        <v>0</v>
      </c>
      <c r="G27" s="64">
        <f>ROUND('Copied from prior year'!L26,0)</f>
        <v>0</v>
      </c>
      <c r="H27" s="64">
        <f t="shared" si="6"/>
        <v>0</v>
      </c>
      <c r="I27" s="69" t="str">
        <f t="shared" si="1"/>
        <v xml:space="preserve"> </v>
      </c>
      <c r="J27" s="65">
        <f t="shared" si="2"/>
        <v>0</v>
      </c>
      <c r="K27" s="64">
        <f t="shared" si="3"/>
        <v>0</v>
      </c>
      <c r="L27" s="64">
        <f t="shared" si="7"/>
        <v>0</v>
      </c>
      <c r="M27" s="69" t="str">
        <f t="shared" si="4"/>
        <v xml:space="preserve"> </v>
      </c>
    </row>
    <row r="28" spans="1:13" s="2" customFormat="1" x14ac:dyDescent="0.25">
      <c r="A28" s="2" t="s">
        <v>20</v>
      </c>
      <c r="B28" s="64">
        <f>ROUND('INPUT DATA FROM RECAP'!L27,0)</f>
        <v>0</v>
      </c>
      <c r="C28" s="64">
        <f>ROUND('Copied from prior year'!J27,0)</f>
        <v>0</v>
      </c>
      <c r="D28" s="64">
        <f t="shared" si="5"/>
        <v>0</v>
      </c>
      <c r="E28" s="69" t="str">
        <f t="shared" si="0"/>
        <v xml:space="preserve"> </v>
      </c>
      <c r="F28" s="65">
        <f>ROUND('INPUT DATA FROM RECAP'!N27,0)</f>
        <v>0</v>
      </c>
      <c r="G28" s="64">
        <f>ROUND('Copied from prior year'!L27,0)</f>
        <v>0</v>
      </c>
      <c r="H28" s="64">
        <f t="shared" si="6"/>
        <v>0</v>
      </c>
      <c r="I28" s="69" t="str">
        <f t="shared" si="1"/>
        <v xml:space="preserve"> </v>
      </c>
      <c r="J28" s="65">
        <f t="shared" si="2"/>
        <v>0</v>
      </c>
      <c r="K28" s="64">
        <f t="shared" si="3"/>
        <v>0</v>
      </c>
      <c r="L28" s="64">
        <f t="shared" si="7"/>
        <v>0</v>
      </c>
      <c r="M28" s="69" t="str">
        <f t="shared" si="4"/>
        <v xml:space="preserve"> </v>
      </c>
    </row>
    <row r="29" spans="1:13" s="2" customFormat="1" x14ac:dyDescent="0.25">
      <c r="A29" s="2" t="s">
        <v>21</v>
      </c>
      <c r="B29" s="64">
        <f>ROUND('INPUT DATA FROM RECAP'!L28,0)</f>
        <v>0</v>
      </c>
      <c r="C29" s="64">
        <f>ROUND('Copied from prior year'!J28,0)</f>
        <v>0</v>
      </c>
      <c r="D29" s="64">
        <f t="shared" si="5"/>
        <v>0</v>
      </c>
      <c r="E29" s="69" t="str">
        <f t="shared" si="0"/>
        <v xml:space="preserve"> </v>
      </c>
      <c r="F29" s="65">
        <f>ROUND('INPUT DATA FROM RECAP'!N28,0)</f>
        <v>0</v>
      </c>
      <c r="G29" s="64">
        <f>ROUND('Copied from prior year'!L28,0)</f>
        <v>0</v>
      </c>
      <c r="H29" s="64">
        <f t="shared" si="6"/>
        <v>0</v>
      </c>
      <c r="I29" s="69" t="str">
        <f t="shared" si="1"/>
        <v xml:space="preserve"> </v>
      </c>
      <c r="J29" s="65">
        <f t="shared" si="2"/>
        <v>0</v>
      </c>
      <c r="K29" s="64">
        <f t="shared" si="3"/>
        <v>0</v>
      </c>
      <c r="L29" s="64">
        <f t="shared" si="7"/>
        <v>0</v>
      </c>
      <c r="M29" s="69" t="str">
        <f t="shared" si="4"/>
        <v xml:space="preserve"> </v>
      </c>
    </row>
    <row r="30" spans="1:13" s="2" customFormat="1" x14ac:dyDescent="0.25">
      <c r="A30" s="2" t="s">
        <v>22</v>
      </c>
      <c r="B30" s="64">
        <f>ROUND('INPUT DATA FROM RECAP'!L29,0)</f>
        <v>2626</v>
      </c>
      <c r="C30" s="64">
        <f>ROUND('Copied from prior year'!J29,0)</f>
        <v>3998</v>
      </c>
      <c r="D30" s="64">
        <f t="shared" si="5"/>
        <v>-1372</v>
      </c>
      <c r="E30" s="69">
        <f t="shared" si="0"/>
        <v>-0.34317158579289647</v>
      </c>
      <c r="F30" s="65">
        <f>ROUND('INPUT DATA FROM RECAP'!N29,0)</f>
        <v>0</v>
      </c>
      <c r="G30" s="64">
        <f>ROUND('Copied from prior year'!L29,0)</f>
        <v>0</v>
      </c>
      <c r="H30" s="64">
        <f t="shared" si="6"/>
        <v>0</v>
      </c>
      <c r="I30" s="69" t="str">
        <f t="shared" si="1"/>
        <v xml:space="preserve"> </v>
      </c>
      <c r="J30" s="65">
        <f t="shared" si="2"/>
        <v>2626</v>
      </c>
      <c r="K30" s="64">
        <f t="shared" si="3"/>
        <v>3998</v>
      </c>
      <c r="L30" s="64">
        <f t="shared" si="7"/>
        <v>-1372</v>
      </c>
      <c r="M30" s="69">
        <f t="shared" si="4"/>
        <v>-0.34317158579289647</v>
      </c>
    </row>
    <row r="31" spans="1:13" s="2" customFormat="1" x14ac:dyDescent="0.25">
      <c r="A31" s="96" t="s">
        <v>165</v>
      </c>
      <c r="B31" s="64">
        <f>ROUND('INPUT DATA FROM RECAP'!L30,0)</f>
        <v>0</v>
      </c>
      <c r="C31" s="64">
        <f>ROUND('Copied from prior year'!J30,0)</f>
        <v>0</v>
      </c>
      <c r="D31" s="64">
        <f t="shared" si="5"/>
        <v>0</v>
      </c>
      <c r="E31" s="69" t="str">
        <f t="shared" si="0"/>
        <v xml:space="preserve"> </v>
      </c>
      <c r="F31" s="65">
        <f>ROUND('INPUT DATA FROM RECAP'!N30,0)</f>
        <v>0</v>
      </c>
      <c r="G31" s="64">
        <f>ROUND('Copied from prior year'!L30,0)</f>
        <v>0</v>
      </c>
      <c r="H31" s="64">
        <f t="shared" si="6"/>
        <v>0</v>
      </c>
      <c r="I31" s="69" t="str">
        <f t="shared" si="1"/>
        <v xml:space="preserve"> </v>
      </c>
      <c r="J31" s="65">
        <f t="shared" si="2"/>
        <v>0</v>
      </c>
      <c r="K31" s="64">
        <f t="shared" si="3"/>
        <v>0</v>
      </c>
      <c r="L31" s="64">
        <f t="shared" si="7"/>
        <v>0</v>
      </c>
      <c r="M31" s="69" t="str">
        <f t="shared" si="4"/>
        <v xml:space="preserve"> </v>
      </c>
    </row>
    <row r="32" spans="1:13" s="2" customFormat="1" x14ac:dyDescent="0.25">
      <c r="A32" s="2" t="s">
        <v>23</v>
      </c>
      <c r="B32" s="64">
        <f>ROUND('INPUT DATA FROM RECAP'!L31,0)</f>
        <v>0</v>
      </c>
      <c r="C32" s="64">
        <f>ROUND('Copied from prior year'!J31,0)</f>
        <v>0</v>
      </c>
      <c r="D32" s="64">
        <f t="shared" si="5"/>
        <v>0</v>
      </c>
      <c r="E32" s="69" t="str">
        <f t="shared" si="0"/>
        <v xml:space="preserve"> </v>
      </c>
      <c r="F32" s="65">
        <f>ROUND('INPUT DATA FROM RECAP'!N31,0)</f>
        <v>0</v>
      </c>
      <c r="G32" s="64">
        <f>ROUND('Copied from prior year'!L31,0)</f>
        <v>0</v>
      </c>
      <c r="H32" s="64">
        <f t="shared" si="6"/>
        <v>0</v>
      </c>
      <c r="I32" s="69" t="str">
        <f t="shared" si="1"/>
        <v xml:space="preserve"> </v>
      </c>
      <c r="J32" s="65">
        <f t="shared" si="2"/>
        <v>0</v>
      </c>
      <c r="K32" s="64">
        <f t="shared" si="3"/>
        <v>0</v>
      </c>
      <c r="L32" s="64">
        <f t="shared" si="7"/>
        <v>0</v>
      </c>
      <c r="M32" s="69" t="str">
        <f t="shared" si="4"/>
        <v xml:space="preserve"> </v>
      </c>
    </row>
    <row r="33" spans="1:14" s="2" customFormat="1" x14ac:dyDescent="0.25">
      <c r="A33" s="2" t="s">
        <v>24</v>
      </c>
      <c r="B33" s="64">
        <f>ROUND('INPUT DATA FROM RECAP'!L32,0)</f>
        <v>724</v>
      </c>
      <c r="C33" s="64">
        <f>ROUND('Copied from prior year'!J32,0)</f>
        <v>808</v>
      </c>
      <c r="D33" s="64">
        <f t="shared" si="5"/>
        <v>-84</v>
      </c>
      <c r="E33" s="69">
        <f t="shared" si="0"/>
        <v>-0.10396039603960396</v>
      </c>
      <c r="F33" s="65">
        <f>ROUND('INPUT DATA FROM RECAP'!N32,0)</f>
        <v>0</v>
      </c>
      <c r="G33" s="64">
        <f>ROUND('Copied from prior year'!L32,0)</f>
        <v>0</v>
      </c>
      <c r="H33" s="64">
        <f t="shared" si="6"/>
        <v>0</v>
      </c>
      <c r="I33" s="69" t="str">
        <f t="shared" si="1"/>
        <v xml:space="preserve"> </v>
      </c>
      <c r="J33" s="65">
        <f t="shared" si="2"/>
        <v>724</v>
      </c>
      <c r="K33" s="64">
        <f t="shared" si="3"/>
        <v>808</v>
      </c>
      <c r="L33" s="64">
        <f t="shared" si="7"/>
        <v>-84</v>
      </c>
      <c r="M33" s="69">
        <f t="shared" si="4"/>
        <v>-0.10396039603960396</v>
      </c>
    </row>
    <row r="34" spans="1:14" s="2" customFormat="1" x14ac:dyDescent="0.25">
      <c r="A34" s="2" t="s">
        <v>25</v>
      </c>
      <c r="B34" s="64">
        <f>ROUND('INPUT DATA FROM RECAP'!L33,0)</f>
        <v>0</v>
      </c>
      <c r="C34" s="64">
        <f>ROUND('Copied from prior year'!J33,0)</f>
        <v>0</v>
      </c>
      <c r="D34" s="64">
        <f t="shared" si="5"/>
        <v>0</v>
      </c>
      <c r="E34" s="69" t="str">
        <f t="shared" si="0"/>
        <v xml:space="preserve"> </v>
      </c>
      <c r="F34" s="65">
        <f>ROUND('INPUT DATA FROM RECAP'!N33,0)</f>
        <v>0</v>
      </c>
      <c r="G34" s="64">
        <f>ROUND('Copied from prior year'!L33,0)</f>
        <v>0</v>
      </c>
      <c r="H34" s="64">
        <f t="shared" si="6"/>
        <v>0</v>
      </c>
      <c r="I34" s="69" t="str">
        <f t="shared" si="1"/>
        <v xml:space="preserve"> </v>
      </c>
      <c r="J34" s="65">
        <f t="shared" si="2"/>
        <v>0</v>
      </c>
      <c r="K34" s="64">
        <f t="shared" si="3"/>
        <v>0</v>
      </c>
      <c r="L34" s="64">
        <f t="shared" si="7"/>
        <v>0</v>
      </c>
      <c r="M34" s="69" t="str">
        <f t="shared" si="4"/>
        <v xml:space="preserve"> </v>
      </c>
    </row>
    <row r="35" spans="1:14" s="2" customFormat="1" x14ac:dyDescent="0.25">
      <c r="A35" s="2" t="s">
        <v>26</v>
      </c>
      <c r="B35" s="64">
        <f>ROUND('INPUT DATA FROM RECAP'!L34,0)</f>
        <v>0</v>
      </c>
      <c r="C35" s="64">
        <f>ROUND('Copied from prior year'!J34,0)</f>
        <v>223</v>
      </c>
      <c r="D35" s="64">
        <f t="shared" si="5"/>
        <v>-223</v>
      </c>
      <c r="E35" s="69">
        <f t="shared" si="0"/>
        <v>-1</v>
      </c>
      <c r="F35" s="65">
        <f>ROUND('INPUT DATA FROM RECAP'!N34,0)</f>
        <v>0</v>
      </c>
      <c r="G35" s="64">
        <f>ROUND('Copied from prior year'!L34,0)</f>
        <v>0</v>
      </c>
      <c r="H35" s="64">
        <f t="shared" si="6"/>
        <v>0</v>
      </c>
      <c r="I35" s="69" t="str">
        <f t="shared" si="1"/>
        <v xml:space="preserve"> </v>
      </c>
      <c r="J35" s="65">
        <f t="shared" si="2"/>
        <v>0</v>
      </c>
      <c r="K35" s="64">
        <f t="shared" si="3"/>
        <v>223</v>
      </c>
      <c r="L35" s="64">
        <f t="shared" si="7"/>
        <v>-223</v>
      </c>
      <c r="M35" s="69">
        <f t="shared" si="4"/>
        <v>-1</v>
      </c>
    </row>
    <row r="36" spans="1:14" s="2" customFormat="1" x14ac:dyDescent="0.25">
      <c r="A36" s="2" t="s">
        <v>27</v>
      </c>
      <c r="B36" s="64">
        <f>ROUND('INPUT DATA FROM RECAP'!L35,0)</f>
        <v>0</v>
      </c>
      <c r="C36" s="64">
        <f>ROUND('Copied from prior year'!J35,0)</f>
        <v>0</v>
      </c>
      <c r="D36" s="64">
        <f t="shared" si="5"/>
        <v>0</v>
      </c>
      <c r="E36" s="69" t="str">
        <f t="shared" si="0"/>
        <v xml:space="preserve"> </v>
      </c>
      <c r="F36" s="65">
        <f>ROUND('INPUT DATA FROM RECAP'!N35,0)</f>
        <v>0</v>
      </c>
      <c r="G36" s="64">
        <f>ROUND('Copied from prior year'!L35,0)</f>
        <v>0</v>
      </c>
      <c r="H36" s="64">
        <f t="shared" si="6"/>
        <v>0</v>
      </c>
      <c r="I36" s="69" t="str">
        <f t="shared" si="1"/>
        <v xml:space="preserve"> </v>
      </c>
      <c r="J36" s="65">
        <f t="shared" si="2"/>
        <v>0</v>
      </c>
      <c r="K36" s="64">
        <f t="shared" si="3"/>
        <v>0</v>
      </c>
      <c r="L36" s="64">
        <f t="shared" si="7"/>
        <v>0</v>
      </c>
      <c r="M36" s="69" t="str">
        <f t="shared" si="4"/>
        <v xml:space="preserve"> </v>
      </c>
    </row>
    <row r="37" spans="1:14" s="2" customFormat="1" x14ac:dyDescent="0.25">
      <c r="A37" s="2" t="s">
        <v>28</v>
      </c>
      <c r="B37" s="64">
        <f>ROUND('INPUT DATA FROM RECAP'!L36,0)</f>
        <v>0</v>
      </c>
      <c r="C37" s="64">
        <f>ROUND('Copied from prior year'!J36,0)</f>
        <v>0</v>
      </c>
      <c r="D37" s="64">
        <f t="shared" si="5"/>
        <v>0</v>
      </c>
      <c r="E37" s="69" t="str">
        <f t="shared" si="0"/>
        <v xml:space="preserve"> </v>
      </c>
      <c r="F37" s="65">
        <f>ROUND('INPUT DATA FROM RECAP'!N36,0)</f>
        <v>0</v>
      </c>
      <c r="G37" s="64">
        <f>ROUND('Copied from prior year'!L36,0)</f>
        <v>0</v>
      </c>
      <c r="H37" s="64">
        <f t="shared" si="6"/>
        <v>0</v>
      </c>
      <c r="I37" s="69" t="str">
        <f t="shared" si="1"/>
        <v xml:space="preserve"> </v>
      </c>
      <c r="J37" s="65">
        <f t="shared" si="2"/>
        <v>0</v>
      </c>
      <c r="K37" s="64">
        <f t="shared" si="3"/>
        <v>0</v>
      </c>
      <c r="L37" s="64">
        <f t="shared" si="7"/>
        <v>0</v>
      </c>
      <c r="M37" s="69" t="str">
        <f t="shared" si="4"/>
        <v xml:space="preserve"> </v>
      </c>
    </row>
    <row r="38" spans="1:14" s="2" customFormat="1" x14ac:dyDescent="0.25">
      <c r="A38" s="2" t="s">
        <v>29</v>
      </c>
      <c r="B38" s="64">
        <f>ROUND('INPUT DATA FROM RECAP'!L37,0)</f>
        <v>0</v>
      </c>
      <c r="C38" s="64">
        <f>ROUND('Copied from prior year'!J37,0)</f>
        <v>0</v>
      </c>
      <c r="D38" s="64">
        <f t="shared" si="5"/>
        <v>0</v>
      </c>
      <c r="E38" s="69" t="str">
        <f t="shared" si="0"/>
        <v xml:space="preserve"> </v>
      </c>
      <c r="F38" s="65">
        <f>ROUND('INPUT DATA FROM RECAP'!N37,0)</f>
        <v>0</v>
      </c>
      <c r="G38" s="64">
        <f>ROUND('Copied from prior year'!L37,0)</f>
        <v>0</v>
      </c>
      <c r="H38" s="64">
        <f t="shared" si="6"/>
        <v>0</v>
      </c>
      <c r="I38" s="69" t="str">
        <f t="shared" si="1"/>
        <v xml:space="preserve"> </v>
      </c>
      <c r="J38" s="65">
        <f t="shared" si="2"/>
        <v>0</v>
      </c>
      <c r="K38" s="64">
        <f t="shared" si="3"/>
        <v>0</v>
      </c>
      <c r="L38" s="64">
        <f t="shared" si="7"/>
        <v>0</v>
      </c>
      <c r="M38" s="69" t="str">
        <f t="shared" si="4"/>
        <v xml:space="preserve"> </v>
      </c>
    </row>
    <row r="39" spans="1:14" s="2" customFormat="1" ht="12" customHeight="1" x14ac:dyDescent="0.25">
      <c r="A39" s="2" t="s">
        <v>30</v>
      </c>
      <c r="B39" s="64">
        <f>ROUND('INPUT DATA FROM RECAP'!L38,0)</f>
        <v>0</v>
      </c>
      <c r="C39" s="64">
        <f>ROUND('Copied from prior year'!J38,0)</f>
        <v>0</v>
      </c>
      <c r="D39" s="64">
        <f t="shared" si="5"/>
        <v>0</v>
      </c>
      <c r="E39" s="69" t="str">
        <f t="shared" si="0"/>
        <v xml:space="preserve"> </v>
      </c>
      <c r="F39" s="65">
        <f>ROUND('INPUT DATA FROM RECAP'!N38,0)</f>
        <v>0</v>
      </c>
      <c r="G39" s="64">
        <f>ROUND('Copied from prior year'!L38,0)</f>
        <v>0</v>
      </c>
      <c r="H39" s="64">
        <f t="shared" si="6"/>
        <v>0</v>
      </c>
      <c r="I39" s="69" t="str">
        <f t="shared" si="1"/>
        <v xml:space="preserve"> </v>
      </c>
      <c r="J39" s="65">
        <f t="shared" si="2"/>
        <v>0</v>
      </c>
      <c r="K39" s="64">
        <f t="shared" si="3"/>
        <v>0</v>
      </c>
      <c r="L39" s="64">
        <f t="shared" si="7"/>
        <v>0</v>
      </c>
      <c r="M39" s="69" t="str">
        <f t="shared" si="4"/>
        <v xml:space="preserve"> </v>
      </c>
    </row>
    <row r="40" spans="1:14" s="2" customFormat="1" x14ac:dyDescent="0.25">
      <c r="A40" s="2" t="s">
        <v>139</v>
      </c>
      <c r="B40" s="64">
        <f>ROUND('INPUT DATA FROM RECAP'!L39,0)</f>
        <v>0</v>
      </c>
      <c r="C40" s="64">
        <f>ROUND('Copied from prior year'!J39,0)</f>
        <v>0</v>
      </c>
      <c r="D40" s="64">
        <f t="shared" si="5"/>
        <v>0</v>
      </c>
      <c r="E40" s="69" t="str">
        <f t="shared" si="0"/>
        <v xml:space="preserve"> </v>
      </c>
      <c r="F40" s="65">
        <f>ROUND('INPUT DATA FROM RECAP'!N39,0)</f>
        <v>0</v>
      </c>
      <c r="G40" s="64">
        <f>ROUND('Copied from prior year'!L39,0)</f>
        <v>0</v>
      </c>
      <c r="H40" s="64">
        <f t="shared" si="6"/>
        <v>0</v>
      </c>
      <c r="I40" s="69" t="str">
        <f t="shared" si="1"/>
        <v xml:space="preserve"> </v>
      </c>
      <c r="J40" s="65">
        <f t="shared" si="2"/>
        <v>0</v>
      </c>
      <c r="K40" s="64">
        <f t="shared" si="3"/>
        <v>0</v>
      </c>
      <c r="L40" s="64">
        <f t="shared" si="7"/>
        <v>0</v>
      </c>
      <c r="M40" s="69" t="str">
        <f t="shared" si="4"/>
        <v xml:space="preserve"> </v>
      </c>
      <c r="N40" s="4"/>
    </row>
    <row r="41" spans="1:14" x14ac:dyDescent="0.25">
      <c r="B41" s="11"/>
      <c r="C41" s="11"/>
      <c r="D41" s="11"/>
      <c r="E41" s="75"/>
      <c r="F41" s="73"/>
      <c r="G41" s="11"/>
      <c r="H41" s="11"/>
      <c r="I41" s="75"/>
      <c r="J41" s="73"/>
      <c r="K41" s="11"/>
      <c r="L41" s="11"/>
      <c r="M41" s="77"/>
      <c r="N41" s="4"/>
    </row>
    <row r="42" spans="1:14" ht="13.8" thickBot="1" x14ac:dyDescent="0.3">
      <c r="A42" t="s">
        <v>31</v>
      </c>
      <c r="B42" s="72">
        <f>SUM(B8:B41)</f>
        <v>25304</v>
      </c>
      <c r="C42" s="72">
        <f>SUM(C8:C41)</f>
        <v>25807</v>
      </c>
      <c r="D42" s="72">
        <f>SUM(D8:D41)</f>
        <v>-503</v>
      </c>
      <c r="E42" s="86">
        <f>ROUND(D42/C42,3)</f>
        <v>-1.9E-2</v>
      </c>
      <c r="F42" s="74">
        <f>SUM(F8:F41)</f>
        <v>1167</v>
      </c>
      <c r="G42" s="72">
        <f>SUM(G8:G41)</f>
        <v>3269</v>
      </c>
      <c r="H42" s="72">
        <f>SUM(H8:H41)</f>
        <v>-2102</v>
      </c>
      <c r="I42" s="86">
        <f>ROUND(H42/G42,3)</f>
        <v>-0.64300000000000002</v>
      </c>
      <c r="J42" s="74">
        <f>SUM(J8:J41)</f>
        <v>26471</v>
      </c>
      <c r="K42" s="72">
        <f>SUM(K8:K41)</f>
        <v>29076</v>
      </c>
      <c r="L42" s="72">
        <f>SUM(L8:L41)</f>
        <v>-2605</v>
      </c>
      <c r="M42" s="76">
        <f>L42/K42</f>
        <v>-8.9592791305544095E-2</v>
      </c>
      <c r="N42" s="4"/>
    </row>
    <row r="43" spans="1:14" ht="13.8" thickTop="1" x14ac:dyDescent="0.25"/>
    <row r="44" spans="1:14" x14ac:dyDescent="0.25">
      <c r="B44" s="7"/>
      <c r="C44" s="7"/>
      <c r="D44" s="7"/>
      <c r="E44" s="7"/>
      <c r="J44" s="7"/>
      <c r="K44" s="7"/>
      <c r="L44" s="7"/>
    </row>
  </sheetData>
  <mergeCells count="2">
    <mergeCell ref="A1:M1"/>
    <mergeCell ref="A2:M2"/>
  </mergeCells>
  <phoneticPr fontId="0" type="noConversion"/>
  <printOptions horizontalCentered="1"/>
  <pageMargins left="0.25" right="0" top="0.75" bottom="0.5" header="0.5" footer="0.5"/>
  <pageSetup orientation="portrait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Normal="100" workbookViewId="0">
      <pane xSplit="1" ySplit="6" topLeftCell="B7" activePane="bottomRight" state="frozen"/>
      <selection activeCell="E10" sqref="E10"/>
      <selection pane="topRight" activeCell="E10" sqref="E10"/>
      <selection pane="bottomLeft" activeCell="E10" sqref="E10"/>
      <selection pane="bottomRight" activeCell="A2" sqref="A2:M2"/>
    </sheetView>
  </sheetViews>
  <sheetFormatPr defaultRowHeight="13.2" x14ac:dyDescent="0.25"/>
  <cols>
    <col min="1" max="1" width="17.6640625" customWidth="1"/>
    <col min="2" max="3" width="10.109375" bestFit="1" customWidth="1"/>
    <col min="4" max="5" width="10.33203125" bestFit="1" customWidth="1"/>
    <col min="6" max="7" width="11.6640625" customWidth="1"/>
    <col min="8" max="9" width="10.33203125" bestFit="1" customWidth="1"/>
    <col min="10" max="11" width="10.109375" hidden="1" customWidth="1"/>
    <col min="12" max="13" width="10.33203125" hidden="1" customWidth="1"/>
  </cols>
  <sheetData>
    <row r="1" spans="1:13" ht="15.6" x14ac:dyDescent="0.3">
      <c r="A1" s="112" t="s">
        <v>173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5.6" x14ac:dyDescent="0.3">
      <c r="A2" s="112" t="str">
        <f>'YTD DMF'!A2:I2</f>
        <v>Through April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4" spans="1:13" x14ac:dyDescent="0.25">
      <c r="B4" s="1">
        <f>+'Desig Op Dist YTD'!F4</f>
        <v>2016</v>
      </c>
      <c r="C4" s="1">
        <f>+'Desig Op Dist YTD'!G4</f>
        <v>2015</v>
      </c>
      <c r="D4" s="1" t="s">
        <v>34</v>
      </c>
      <c r="E4" s="1" t="s">
        <v>145</v>
      </c>
      <c r="F4" s="48">
        <f>+B4</f>
        <v>2016</v>
      </c>
      <c r="G4" s="47">
        <f>+C4</f>
        <v>2015</v>
      </c>
      <c r="H4" s="1" t="s">
        <v>34</v>
      </c>
      <c r="I4" s="1" t="s">
        <v>145</v>
      </c>
      <c r="J4" s="26" t="str">
        <f>+'Undes Capital YTD'!J4</f>
        <v>2013 Total</v>
      </c>
      <c r="K4" s="1" t="str">
        <f>+'Undes Capital YTD'!K4</f>
        <v>2012 Total</v>
      </c>
      <c r="L4" s="1" t="s">
        <v>34</v>
      </c>
      <c r="M4" s="1" t="s">
        <v>36</v>
      </c>
    </row>
    <row r="5" spans="1:13" x14ac:dyDescent="0.25">
      <c r="B5" s="1" t="s">
        <v>68</v>
      </c>
      <c r="C5" s="1" t="s">
        <v>68</v>
      </c>
      <c r="D5" s="1" t="s">
        <v>35</v>
      </c>
      <c r="E5" s="1" t="s">
        <v>37</v>
      </c>
      <c r="F5" s="26" t="s">
        <v>148</v>
      </c>
      <c r="G5" s="1" t="s">
        <v>148</v>
      </c>
      <c r="H5" s="1" t="s">
        <v>35</v>
      </c>
      <c r="I5" s="1" t="s">
        <v>37</v>
      </c>
      <c r="J5" s="26" t="s">
        <v>68</v>
      </c>
      <c r="K5" s="1" t="s">
        <v>68</v>
      </c>
      <c r="L5" s="1" t="s">
        <v>35</v>
      </c>
      <c r="M5" s="1" t="s">
        <v>37</v>
      </c>
    </row>
    <row r="6" spans="1:13" x14ac:dyDescent="0.25">
      <c r="B6" s="1" t="s">
        <v>45</v>
      </c>
      <c r="C6" s="1" t="s">
        <v>45</v>
      </c>
      <c r="D6" s="1"/>
      <c r="E6" s="1"/>
      <c r="F6" s="26" t="s">
        <v>42</v>
      </c>
      <c r="G6" s="1" t="s">
        <v>42</v>
      </c>
      <c r="H6" s="1"/>
      <c r="I6" s="1"/>
      <c r="J6" s="26" t="s">
        <v>45</v>
      </c>
      <c r="K6" s="1" t="s">
        <v>45</v>
      </c>
      <c r="L6" s="1"/>
      <c r="M6" s="1"/>
    </row>
    <row r="7" spans="1:13" x14ac:dyDescent="0.25">
      <c r="F7" s="27"/>
      <c r="J7" s="27"/>
    </row>
    <row r="8" spans="1:13" s="2" customFormat="1" x14ac:dyDescent="0.25">
      <c r="A8" s="2" t="s">
        <v>143</v>
      </c>
      <c r="B8" s="64">
        <f>ROUND('INPUT DATA FROM RECAP'!M7,0)</f>
        <v>0</v>
      </c>
      <c r="C8" s="64">
        <f>ROUND('Copied from prior year'!K7,0)</f>
        <v>0</v>
      </c>
      <c r="D8" s="64">
        <f t="shared" ref="D8:D40" si="0">B8-C8</f>
        <v>0</v>
      </c>
      <c r="E8" s="69" t="str">
        <f t="shared" ref="E8:E40" si="1">IF(C8=0," ",D8/C8)</f>
        <v xml:space="preserve"> </v>
      </c>
      <c r="F8" s="65">
        <f>ROUND('INPUT DATA FROM RECAP'!O7,0)</f>
        <v>0</v>
      </c>
      <c r="G8" s="64">
        <f>ROUND('Copied from prior year'!M7,0)</f>
        <v>0</v>
      </c>
      <c r="H8" s="64">
        <f t="shared" ref="H8:H40" si="2">F8-G8</f>
        <v>0</v>
      </c>
      <c r="I8" s="69" t="str">
        <f t="shared" ref="I8:I40" si="3">IF(G8=0," ",H8/G8)</f>
        <v xml:space="preserve"> </v>
      </c>
      <c r="J8" s="65">
        <f t="shared" ref="J8:J40" si="4">B8+F8</f>
        <v>0</v>
      </c>
      <c r="K8" s="64">
        <f t="shared" ref="K8:K40" si="5">C8+G8</f>
        <v>0</v>
      </c>
      <c r="L8" s="64">
        <f>J8-K8</f>
        <v>0</v>
      </c>
      <c r="M8" s="69" t="str">
        <f t="shared" ref="M8:M40" si="6">IF(K8=0," ",L8/K8)</f>
        <v xml:space="preserve"> </v>
      </c>
    </row>
    <row r="9" spans="1:13" s="2" customFormat="1" x14ac:dyDescent="0.25">
      <c r="A9" s="2" t="s">
        <v>4</v>
      </c>
      <c r="B9" s="64">
        <f>ROUND('INPUT DATA FROM RECAP'!M8,0)</f>
        <v>658</v>
      </c>
      <c r="C9" s="64">
        <f>ROUND('Copied from prior year'!K8,0)</f>
        <v>1191</v>
      </c>
      <c r="D9" s="64">
        <f t="shared" si="0"/>
        <v>-533</v>
      </c>
      <c r="E9" s="69">
        <f t="shared" si="1"/>
        <v>-0.44752308984047018</v>
      </c>
      <c r="F9" s="65">
        <f>ROUND('INPUT DATA FROM RECAP'!O8,0)</f>
        <v>0</v>
      </c>
      <c r="G9" s="64">
        <f>ROUND('Copied from prior year'!M8,0)</f>
        <v>0</v>
      </c>
      <c r="H9" s="64">
        <f t="shared" si="2"/>
        <v>0</v>
      </c>
      <c r="I9" s="69" t="str">
        <f t="shared" si="3"/>
        <v xml:space="preserve"> </v>
      </c>
      <c r="J9" s="65">
        <f t="shared" si="4"/>
        <v>658</v>
      </c>
      <c r="K9" s="64">
        <f t="shared" si="5"/>
        <v>1191</v>
      </c>
      <c r="L9" s="64">
        <f t="shared" ref="L9:L40" si="7">J9-K9</f>
        <v>-533</v>
      </c>
      <c r="M9" s="69">
        <f t="shared" si="6"/>
        <v>-0.44752308984047018</v>
      </c>
    </row>
    <row r="10" spans="1:13" s="2" customFormat="1" x14ac:dyDescent="0.25">
      <c r="A10" s="2" t="s">
        <v>141</v>
      </c>
      <c r="B10" s="64">
        <f>ROUND('INPUT DATA FROM RECAP'!M9,0)</f>
        <v>0</v>
      </c>
      <c r="C10" s="64">
        <f>ROUND('Copied from prior year'!K9,0)</f>
        <v>0</v>
      </c>
      <c r="D10" s="64">
        <f t="shared" si="0"/>
        <v>0</v>
      </c>
      <c r="E10" s="69" t="str">
        <f t="shared" si="1"/>
        <v xml:space="preserve"> </v>
      </c>
      <c r="F10" s="65">
        <f>ROUND('INPUT DATA FROM RECAP'!O9,0)</f>
        <v>0</v>
      </c>
      <c r="G10" s="64">
        <f>ROUND('Copied from prior year'!M9,0)</f>
        <v>0</v>
      </c>
      <c r="H10" s="64">
        <f t="shared" si="2"/>
        <v>0</v>
      </c>
      <c r="I10" s="69" t="str">
        <f t="shared" si="3"/>
        <v xml:space="preserve"> </v>
      </c>
      <c r="J10" s="65">
        <f t="shared" si="4"/>
        <v>0</v>
      </c>
      <c r="K10" s="64">
        <f t="shared" si="5"/>
        <v>0</v>
      </c>
      <c r="L10" s="64">
        <f t="shared" si="7"/>
        <v>0</v>
      </c>
      <c r="M10" s="69" t="str">
        <f t="shared" si="6"/>
        <v xml:space="preserve"> </v>
      </c>
    </row>
    <row r="11" spans="1:13" s="2" customFormat="1" x14ac:dyDescent="0.25">
      <c r="A11" s="2" t="s">
        <v>6</v>
      </c>
      <c r="B11" s="64">
        <f>ROUND('INPUT DATA FROM RECAP'!M10,0)</f>
        <v>0</v>
      </c>
      <c r="C11" s="64">
        <f>ROUND('Copied from prior year'!K10,0)</f>
        <v>0</v>
      </c>
      <c r="D11" s="64">
        <f t="shared" si="0"/>
        <v>0</v>
      </c>
      <c r="E11" s="69" t="str">
        <f t="shared" si="1"/>
        <v xml:space="preserve"> </v>
      </c>
      <c r="F11" s="65">
        <f>ROUND('INPUT DATA FROM RECAP'!O10,0)</f>
        <v>0</v>
      </c>
      <c r="G11" s="64">
        <f>ROUND('Copied from prior year'!M10,0)</f>
        <v>0</v>
      </c>
      <c r="H11" s="64">
        <f t="shared" si="2"/>
        <v>0</v>
      </c>
      <c r="I11" s="69" t="str">
        <f t="shared" si="3"/>
        <v xml:space="preserve"> </v>
      </c>
      <c r="J11" s="65">
        <f t="shared" si="4"/>
        <v>0</v>
      </c>
      <c r="K11" s="64">
        <f t="shared" si="5"/>
        <v>0</v>
      </c>
      <c r="L11" s="64">
        <f t="shared" si="7"/>
        <v>0</v>
      </c>
      <c r="M11" s="69" t="str">
        <f t="shared" si="6"/>
        <v xml:space="preserve"> </v>
      </c>
    </row>
    <row r="12" spans="1:13" s="2" customFormat="1" x14ac:dyDescent="0.25">
      <c r="A12" s="2" t="s">
        <v>7</v>
      </c>
      <c r="B12" s="64">
        <f>ROUND('INPUT DATA FROM RECAP'!M11,0)</f>
        <v>0</v>
      </c>
      <c r="C12" s="64">
        <f>ROUND('Copied from prior year'!K11,0)</f>
        <v>5608</v>
      </c>
      <c r="D12" s="64">
        <f t="shared" si="0"/>
        <v>-5608</v>
      </c>
      <c r="E12" s="69">
        <f t="shared" si="1"/>
        <v>-1</v>
      </c>
      <c r="F12" s="65">
        <f>ROUND('INPUT DATA FROM RECAP'!O11,0)</f>
        <v>0</v>
      </c>
      <c r="G12" s="64">
        <f>ROUND('Copied from prior year'!M11,0)</f>
        <v>0</v>
      </c>
      <c r="H12" s="64">
        <f t="shared" si="2"/>
        <v>0</v>
      </c>
      <c r="I12" s="69" t="str">
        <f t="shared" si="3"/>
        <v xml:space="preserve"> </v>
      </c>
      <c r="J12" s="65">
        <f t="shared" si="4"/>
        <v>0</v>
      </c>
      <c r="K12" s="64">
        <f t="shared" si="5"/>
        <v>5608</v>
      </c>
      <c r="L12" s="64">
        <f t="shared" si="7"/>
        <v>-5608</v>
      </c>
      <c r="M12" s="69">
        <f t="shared" si="6"/>
        <v>-1</v>
      </c>
    </row>
    <row r="13" spans="1:13" s="2" customFormat="1" x14ac:dyDescent="0.25">
      <c r="A13" s="2" t="s">
        <v>140</v>
      </c>
      <c r="B13" s="64">
        <f>ROUND('INPUT DATA FROM RECAP'!M12,0)</f>
        <v>100</v>
      </c>
      <c r="C13" s="64">
        <f>ROUND('Copied from prior year'!K12,0)</f>
        <v>4424</v>
      </c>
      <c r="D13" s="64">
        <f t="shared" si="0"/>
        <v>-4324</v>
      </c>
      <c r="E13" s="69">
        <f t="shared" si="1"/>
        <v>-0.97739602169981921</v>
      </c>
      <c r="F13" s="65">
        <f>ROUND('INPUT DATA FROM RECAP'!O12,0)</f>
        <v>0</v>
      </c>
      <c r="G13" s="64">
        <f>ROUND('Copied from prior year'!M12,0)</f>
        <v>0</v>
      </c>
      <c r="H13" s="64">
        <f t="shared" si="2"/>
        <v>0</v>
      </c>
      <c r="I13" s="69" t="str">
        <f t="shared" si="3"/>
        <v xml:space="preserve"> </v>
      </c>
      <c r="J13" s="65">
        <f t="shared" si="4"/>
        <v>100</v>
      </c>
      <c r="K13" s="64">
        <f t="shared" si="5"/>
        <v>4424</v>
      </c>
      <c r="L13" s="64">
        <f t="shared" si="7"/>
        <v>-4324</v>
      </c>
      <c r="M13" s="69">
        <f t="shared" si="6"/>
        <v>-0.97739602169981921</v>
      </c>
    </row>
    <row r="14" spans="1:13" s="2" customFormat="1" x14ac:dyDescent="0.25">
      <c r="A14" s="2" t="s">
        <v>8</v>
      </c>
      <c r="B14" s="64">
        <f>ROUND('INPUT DATA FROM RECAP'!M13,0)</f>
        <v>0</v>
      </c>
      <c r="C14" s="64">
        <f>ROUND('Copied from prior year'!K13,0)</f>
        <v>0</v>
      </c>
      <c r="D14" s="64">
        <f t="shared" si="0"/>
        <v>0</v>
      </c>
      <c r="E14" s="69" t="str">
        <f t="shared" si="1"/>
        <v xml:space="preserve"> </v>
      </c>
      <c r="F14" s="65">
        <f>ROUND('INPUT DATA FROM RECAP'!O13,0)</f>
        <v>0</v>
      </c>
      <c r="G14" s="64">
        <f>ROUND('Copied from prior year'!M13,0)</f>
        <v>0</v>
      </c>
      <c r="H14" s="64">
        <f t="shared" si="2"/>
        <v>0</v>
      </c>
      <c r="I14" s="69" t="str">
        <f t="shared" si="3"/>
        <v xml:space="preserve"> </v>
      </c>
      <c r="J14" s="65">
        <f t="shared" si="4"/>
        <v>0</v>
      </c>
      <c r="K14" s="64">
        <f t="shared" si="5"/>
        <v>0</v>
      </c>
      <c r="L14" s="64">
        <f t="shared" si="7"/>
        <v>0</v>
      </c>
      <c r="M14" s="69" t="str">
        <f t="shared" si="6"/>
        <v xml:space="preserve"> </v>
      </c>
    </row>
    <row r="15" spans="1:13" s="2" customFormat="1" x14ac:dyDescent="0.25">
      <c r="A15" s="2" t="s">
        <v>9</v>
      </c>
      <c r="B15" s="64">
        <f>ROUND('INPUT DATA FROM RECAP'!M14,0)</f>
        <v>0</v>
      </c>
      <c r="C15" s="64">
        <f>ROUND('Copied from prior year'!K14,0)</f>
        <v>0</v>
      </c>
      <c r="D15" s="64">
        <f t="shared" si="0"/>
        <v>0</v>
      </c>
      <c r="E15" s="69" t="str">
        <f t="shared" si="1"/>
        <v xml:space="preserve"> </v>
      </c>
      <c r="F15" s="65">
        <f>ROUND('INPUT DATA FROM RECAP'!O14,0)</f>
        <v>0</v>
      </c>
      <c r="G15" s="64">
        <f>ROUND('Copied from prior year'!M14,0)</f>
        <v>0</v>
      </c>
      <c r="H15" s="64">
        <f t="shared" si="2"/>
        <v>0</v>
      </c>
      <c r="I15" s="69" t="str">
        <f t="shared" si="3"/>
        <v xml:space="preserve"> </v>
      </c>
      <c r="J15" s="65">
        <f t="shared" si="4"/>
        <v>0</v>
      </c>
      <c r="K15" s="64">
        <f t="shared" si="5"/>
        <v>0</v>
      </c>
      <c r="L15" s="64">
        <f t="shared" si="7"/>
        <v>0</v>
      </c>
      <c r="M15" s="69" t="str">
        <f t="shared" si="6"/>
        <v xml:space="preserve"> </v>
      </c>
    </row>
    <row r="16" spans="1:13" s="2" customFormat="1" x14ac:dyDescent="0.25">
      <c r="A16" s="2" t="s">
        <v>79</v>
      </c>
      <c r="B16" s="64">
        <f>ROUND('INPUT DATA FROM RECAP'!M15,0)</f>
        <v>0</v>
      </c>
      <c r="C16" s="64">
        <f>ROUND('Copied from prior year'!K15,0)</f>
        <v>0</v>
      </c>
      <c r="D16" s="64">
        <f>B16-C16</f>
        <v>0</v>
      </c>
      <c r="E16" s="69" t="str">
        <f>IF(C16=0," ",D16/C16)</f>
        <v xml:space="preserve"> </v>
      </c>
      <c r="F16" s="65">
        <f>ROUND('INPUT DATA FROM RECAP'!O15,0)</f>
        <v>0</v>
      </c>
      <c r="G16" s="64">
        <f>ROUND('Copied from prior year'!M15,0)</f>
        <v>0</v>
      </c>
      <c r="H16" s="64">
        <f>F16-G16</f>
        <v>0</v>
      </c>
      <c r="I16" s="69" t="str">
        <f>IF(G16=0," ",H16/G16)</f>
        <v xml:space="preserve"> </v>
      </c>
      <c r="J16" s="65">
        <f>B16+F16</f>
        <v>0</v>
      </c>
      <c r="K16" s="64">
        <f>C16+G16</f>
        <v>0</v>
      </c>
      <c r="L16" s="64">
        <f>J16-K16</f>
        <v>0</v>
      </c>
      <c r="M16" s="69" t="str">
        <f>IF(K16=0," ",L16/K16)</f>
        <v xml:space="preserve"> </v>
      </c>
    </row>
    <row r="17" spans="1:13" s="2" customFormat="1" x14ac:dyDescent="0.25">
      <c r="A17" s="2" t="s">
        <v>33</v>
      </c>
      <c r="B17" s="64">
        <f>ROUND('INPUT DATA FROM RECAP'!M16,0)</f>
        <v>0</v>
      </c>
      <c r="C17" s="64">
        <f>ROUND('Copied from prior year'!K16,0)</f>
        <v>0</v>
      </c>
      <c r="D17" s="64">
        <f t="shared" si="0"/>
        <v>0</v>
      </c>
      <c r="E17" s="69" t="str">
        <f t="shared" si="1"/>
        <v xml:space="preserve"> </v>
      </c>
      <c r="F17" s="65">
        <f>ROUND('INPUT DATA FROM RECAP'!O16,0)</f>
        <v>0</v>
      </c>
      <c r="G17" s="64">
        <f>ROUND('Copied from prior year'!M16,0)</f>
        <v>0</v>
      </c>
      <c r="H17" s="64">
        <f t="shared" si="2"/>
        <v>0</v>
      </c>
      <c r="I17" s="69" t="str">
        <f t="shared" si="3"/>
        <v xml:space="preserve"> </v>
      </c>
      <c r="J17" s="65">
        <f t="shared" si="4"/>
        <v>0</v>
      </c>
      <c r="K17" s="64">
        <f t="shared" si="5"/>
        <v>0</v>
      </c>
      <c r="L17" s="64">
        <f t="shared" si="7"/>
        <v>0</v>
      </c>
      <c r="M17" s="69" t="str">
        <f t="shared" si="6"/>
        <v xml:space="preserve"> </v>
      </c>
    </row>
    <row r="18" spans="1:13" s="2" customFormat="1" x14ac:dyDescent="0.25">
      <c r="A18" s="2" t="s">
        <v>10</v>
      </c>
      <c r="B18" s="64">
        <f>ROUND('INPUT DATA FROM RECAP'!M17,0)</f>
        <v>0</v>
      </c>
      <c r="C18" s="64">
        <f>ROUND('Copied from prior year'!K17,0)</f>
        <v>0</v>
      </c>
      <c r="D18" s="64">
        <f t="shared" si="0"/>
        <v>0</v>
      </c>
      <c r="E18" s="69" t="str">
        <f t="shared" si="1"/>
        <v xml:space="preserve"> </v>
      </c>
      <c r="F18" s="65">
        <f>ROUND('INPUT DATA FROM RECAP'!O17,0)</f>
        <v>0</v>
      </c>
      <c r="G18" s="64">
        <f>ROUND('Copied from prior year'!M17,0)</f>
        <v>0</v>
      </c>
      <c r="H18" s="64">
        <f t="shared" si="2"/>
        <v>0</v>
      </c>
      <c r="I18" s="69" t="str">
        <f t="shared" si="3"/>
        <v xml:space="preserve"> </v>
      </c>
      <c r="J18" s="65">
        <f t="shared" si="4"/>
        <v>0</v>
      </c>
      <c r="K18" s="64">
        <f t="shared" si="5"/>
        <v>0</v>
      </c>
      <c r="L18" s="64">
        <f t="shared" si="7"/>
        <v>0</v>
      </c>
      <c r="M18" s="69" t="str">
        <f t="shared" si="6"/>
        <v xml:space="preserve"> </v>
      </c>
    </row>
    <row r="19" spans="1:13" s="2" customFormat="1" x14ac:dyDescent="0.25">
      <c r="A19" s="2" t="s">
        <v>11</v>
      </c>
      <c r="B19" s="64">
        <f>ROUND('INPUT DATA FROM RECAP'!M18,0)</f>
        <v>584</v>
      </c>
      <c r="C19" s="64">
        <f>ROUND('Copied from prior year'!K18,0)</f>
        <v>250</v>
      </c>
      <c r="D19" s="64">
        <f t="shared" si="0"/>
        <v>334</v>
      </c>
      <c r="E19" s="69">
        <f t="shared" si="1"/>
        <v>1.3360000000000001</v>
      </c>
      <c r="F19" s="65">
        <f>ROUND('INPUT DATA FROM RECAP'!O18,0)</f>
        <v>0</v>
      </c>
      <c r="G19" s="64">
        <f>ROUND('Copied from prior year'!M18,0)</f>
        <v>0</v>
      </c>
      <c r="H19" s="64">
        <f t="shared" si="2"/>
        <v>0</v>
      </c>
      <c r="I19" s="69" t="str">
        <f t="shared" si="3"/>
        <v xml:space="preserve"> </v>
      </c>
      <c r="J19" s="65">
        <f t="shared" si="4"/>
        <v>584</v>
      </c>
      <c r="K19" s="64">
        <f t="shared" si="5"/>
        <v>250</v>
      </c>
      <c r="L19" s="64">
        <f t="shared" si="7"/>
        <v>334</v>
      </c>
      <c r="M19" s="69">
        <f t="shared" si="6"/>
        <v>1.3360000000000001</v>
      </c>
    </row>
    <row r="20" spans="1:13" s="2" customFormat="1" x14ac:dyDescent="0.25">
      <c r="A20" s="2" t="s">
        <v>12</v>
      </c>
      <c r="B20" s="64">
        <f>ROUND('INPUT DATA FROM RECAP'!M19,0)</f>
        <v>500</v>
      </c>
      <c r="C20" s="64">
        <f>ROUND('Copied from prior year'!K19,0)</f>
        <v>1218</v>
      </c>
      <c r="D20" s="64">
        <f t="shared" si="0"/>
        <v>-718</v>
      </c>
      <c r="E20" s="69">
        <f t="shared" si="1"/>
        <v>-0.58949096880131358</v>
      </c>
      <c r="F20" s="65">
        <f>ROUND('INPUT DATA FROM RECAP'!O19,0)</f>
        <v>0</v>
      </c>
      <c r="G20" s="64">
        <f>ROUND('Copied from prior year'!M19,0)</f>
        <v>0</v>
      </c>
      <c r="H20" s="64">
        <f t="shared" si="2"/>
        <v>0</v>
      </c>
      <c r="I20" s="69" t="str">
        <f t="shared" si="3"/>
        <v xml:space="preserve"> </v>
      </c>
      <c r="J20" s="65">
        <f t="shared" si="4"/>
        <v>500</v>
      </c>
      <c r="K20" s="64">
        <f t="shared" si="5"/>
        <v>1218</v>
      </c>
      <c r="L20" s="64">
        <f t="shared" si="7"/>
        <v>-718</v>
      </c>
      <c r="M20" s="69">
        <f t="shared" si="6"/>
        <v>-0.58949096880131358</v>
      </c>
    </row>
    <row r="21" spans="1:13" s="2" customFormat="1" x14ac:dyDescent="0.25">
      <c r="A21" s="2" t="s">
        <v>13</v>
      </c>
      <c r="B21" s="64">
        <f>ROUND('INPUT DATA FROM RECAP'!M20,0)</f>
        <v>0</v>
      </c>
      <c r="C21" s="64">
        <f>ROUND('Copied from prior year'!K20,0)</f>
        <v>1968</v>
      </c>
      <c r="D21" s="64">
        <f t="shared" si="0"/>
        <v>-1968</v>
      </c>
      <c r="E21" s="69">
        <f t="shared" si="1"/>
        <v>-1</v>
      </c>
      <c r="F21" s="65">
        <f>ROUND('INPUT DATA FROM RECAP'!O20,0)</f>
        <v>0</v>
      </c>
      <c r="G21" s="64">
        <f>ROUND('Copied from prior year'!M20,0)</f>
        <v>0</v>
      </c>
      <c r="H21" s="64">
        <f t="shared" si="2"/>
        <v>0</v>
      </c>
      <c r="I21" s="69" t="str">
        <f t="shared" si="3"/>
        <v xml:space="preserve"> </v>
      </c>
      <c r="J21" s="65">
        <f t="shared" si="4"/>
        <v>0</v>
      </c>
      <c r="K21" s="64">
        <f t="shared" si="5"/>
        <v>1968</v>
      </c>
      <c r="L21" s="64">
        <f t="shared" si="7"/>
        <v>-1968</v>
      </c>
      <c r="M21" s="69">
        <f t="shared" si="6"/>
        <v>-1</v>
      </c>
    </row>
    <row r="22" spans="1:13" s="2" customFormat="1" x14ac:dyDescent="0.25">
      <c r="A22" s="2" t="s">
        <v>14</v>
      </c>
      <c r="B22" s="64">
        <f>ROUND('INPUT DATA FROM RECAP'!M21,0)</f>
        <v>0</v>
      </c>
      <c r="C22" s="64">
        <f>ROUND('Copied from prior year'!K21,0)</f>
        <v>0</v>
      </c>
      <c r="D22" s="64">
        <f t="shared" si="0"/>
        <v>0</v>
      </c>
      <c r="E22" s="69" t="str">
        <f t="shared" si="1"/>
        <v xml:space="preserve"> </v>
      </c>
      <c r="F22" s="65">
        <f>ROUND('INPUT DATA FROM RECAP'!O21,0)</f>
        <v>0</v>
      </c>
      <c r="G22" s="64">
        <f>ROUND('Copied from prior year'!M21,0)</f>
        <v>0</v>
      </c>
      <c r="H22" s="64">
        <f t="shared" si="2"/>
        <v>0</v>
      </c>
      <c r="I22" s="69" t="str">
        <f t="shared" si="3"/>
        <v xml:space="preserve"> </v>
      </c>
      <c r="J22" s="65">
        <f t="shared" si="4"/>
        <v>0</v>
      </c>
      <c r="K22" s="64">
        <f t="shared" si="5"/>
        <v>0</v>
      </c>
      <c r="L22" s="64">
        <f t="shared" si="7"/>
        <v>0</v>
      </c>
      <c r="M22" s="69" t="str">
        <f t="shared" si="6"/>
        <v xml:space="preserve"> </v>
      </c>
    </row>
    <row r="23" spans="1:13" s="2" customFormat="1" x14ac:dyDescent="0.25">
      <c r="A23" s="2" t="s">
        <v>15</v>
      </c>
      <c r="B23" s="64">
        <f>ROUND('INPUT DATA FROM RECAP'!M22,0)</f>
        <v>0</v>
      </c>
      <c r="C23" s="64">
        <f>ROUND('Copied from prior year'!K22,0)</f>
        <v>20</v>
      </c>
      <c r="D23" s="64">
        <f t="shared" si="0"/>
        <v>-20</v>
      </c>
      <c r="E23" s="69">
        <f t="shared" si="1"/>
        <v>-1</v>
      </c>
      <c r="F23" s="65">
        <f>ROUND('INPUT DATA FROM RECAP'!O22,0)</f>
        <v>0</v>
      </c>
      <c r="G23" s="64">
        <f>ROUND('Copied from prior year'!M22,0)</f>
        <v>0</v>
      </c>
      <c r="H23" s="64">
        <f t="shared" si="2"/>
        <v>0</v>
      </c>
      <c r="I23" s="69" t="str">
        <f t="shared" si="3"/>
        <v xml:space="preserve"> </v>
      </c>
      <c r="J23" s="65">
        <f t="shared" si="4"/>
        <v>0</v>
      </c>
      <c r="K23" s="64">
        <f t="shared" si="5"/>
        <v>20</v>
      </c>
      <c r="L23" s="64">
        <f t="shared" si="7"/>
        <v>-20</v>
      </c>
      <c r="M23" s="69">
        <f t="shared" si="6"/>
        <v>-1</v>
      </c>
    </row>
    <row r="24" spans="1:13" s="2" customFormat="1" x14ac:dyDescent="0.25">
      <c r="A24" s="2" t="s">
        <v>16</v>
      </c>
      <c r="B24" s="64">
        <f>ROUND('INPUT DATA FROM RECAP'!M23,0)</f>
        <v>0</v>
      </c>
      <c r="C24" s="64">
        <f>ROUND('Copied from prior year'!K23,0)</f>
        <v>0</v>
      </c>
      <c r="D24" s="64">
        <f t="shared" si="0"/>
        <v>0</v>
      </c>
      <c r="E24" s="69" t="str">
        <f t="shared" si="1"/>
        <v xml:space="preserve"> </v>
      </c>
      <c r="F24" s="65">
        <f>ROUND('INPUT DATA FROM RECAP'!O23,0)</f>
        <v>0</v>
      </c>
      <c r="G24" s="64">
        <f>ROUND('Copied from prior year'!M23,0)</f>
        <v>0</v>
      </c>
      <c r="H24" s="64">
        <f t="shared" si="2"/>
        <v>0</v>
      </c>
      <c r="I24" s="69" t="str">
        <f t="shared" si="3"/>
        <v xml:space="preserve"> </v>
      </c>
      <c r="J24" s="65">
        <f t="shared" si="4"/>
        <v>0</v>
      </c>
      <c r="K24" s="64">
        <f t="shared" si="5"/>
        <v>0</v>
      </c>
      <c r="L24" s="64">
        <f t="shared" si="7"/>
        <v>0</v>
      </c>
      <c r="M24" s="69" t="str">
        <f t="shared" si="6"/>
        <v xml:space="preserve"> </v>
      </c>
    </row>
    <row r="25" spans="1:13" s="2" customFormat="1" x14ac:dyDescent="0.25">
      <c r="A25" s="2" t="s">
        <v>17</v>
      </c>
      <c r="B25" s="64">
        <f>ROUND('INPUT DATA FROM RECAP'!M24,0)</f>
        <v>0</v>
      </c>
      <c r="C25" s="64">
        <f>ROUND('Copied from prior year'!K24,0)</f>
        <v>0</v>
      </c>
      <c r="D25" s="64">
        <f t="shared" si="0"/>
        <v>0</v>
      </c>
      <c r="E25" s="69" t="str">
        <f t="shared" si="1"/>
        <v xml:space="preserve"> </v>
      </c>
      <c r="F25" s="65">
        <f>ROUND('INPUT DATA FROM RECAP'!O24,0)</f>
        <v>0</v>
      </c>
      <c r="G25" s="64">
        <f>ROUND('Copied from prior year'!M24,0)</f>
        <v>0</v>
      </c>
      <c r="H25" s="64">
        <f t="shared" si="2"/>
        <v>0</v>
      </c>
      <c r="I25" s="69" t="str">
        <f t="shared" si="3"/>
        <v xml:space="preserve"> </v>
      </c>
      <c r="J25" s="65">
        <f t="shared" si="4"/>
        <v>0</v>
      </c>
      <c r="K25" s="64">
        <f t="shared" si="5"/>
        <v>0</v>
      </c>
      <c r="L25" s="64">
        <f t="shared" si="7"/>
        <v>0</v>
      </c>
      <c r="M25" s="69" t="str">
        <f t="shared" si="6"/>
        <v xml:space="preserve"> </v>
      </c>
    </row>
    <row r="26" spans="1:13" s="2" customFormat="1" x14ac:dyDescent="0.25">
      <c r="A26" s="2" t="s">
        <v>18</v>
      </c>
      <c r="B26" s="64">
        <f>ROUND('INPUT DATA FROM RECAP'!M25,0)</f>
        <v>0</v>
      </c>
      <c r="C26" s="64">
        <f>ROUND('Copied from prior year'!K25,0)</f>
        <v>1523</v>
      </c>
      <c r="D26" s="64">
        <f t="shared" si="0"/>
        <v>-1523</v>
      </c>
      <c r="E26" s="69">
        <f t="shared" si="1"/>
        <v>-1</v>
      </c>
      <c r="F26" s="65">
        <f>ROUND('INPUT DATA FROM RECAP'!O25,0)</f>
        <v>0</v>
      </c>
      <c r="G26" s="64">
        <f>ROUND('Copied from prior year'!M25,0)</f>
        <v>5354</v>
      </c>
      <c r="H26" s="64">
        <f t="shared" si="2"/>
        <v>-5354</v>
      </c>
      <c r="I26" s="69">
        <f t="shared" si="3"/>
        <v>-1</v>
      </c>
      <c r="J26" s="65">
        <f t="shared" si="4"/>
        <v>0</v>
      </c>
      <c r="K26" s="64">
        <f t="shared" si="5"/>
        <v>6877</v>
      </c>
      <c r="L26" s="64">
        <f t="shared" si="7"/>
        <v>-6877</v>
      </c>
      <c r="M26" s="69">
        <f t="shared" si="6"/>
        <v>-1</v>
      </c>
    </row>
    <row r="27" spans="1:13" s="2" customFormat="1" x14ac:dyDescent="0.25">
      <c r="A27" s="2" t="s">
        <v>19</v>
      </c>
      <c r="B27" s="64">
        <f>ROUND('INPUT DATA FROM RECAP'!M26,0)</f>
        <v>0</v>
      </c>
      <c r="C27" s="64">
        <f>ROUND('Copied from prior year'!K26,0)</f>
        <v>0</v>
      </c>
      <c r="D27" s="64">
        <f t="shared" si="0"/>
        <v>0</v>
      </c>
      <c r="E27" s="69" t="str">
        <f t="shared" si="1"/>
        <v xml:space="preserve"> </v>
      </c>
      <c r="F27" s="65">
        <f>ROUND('INPUT DATA FROM RECAP'!O26,0)</f>
        <v>0</v>
      </c>
      <c r="G27" s="64">
        <f>ROUND('Copied from prior year'!M26,0)</f>
        <v>0</v>
      </c>
      <c r="H27" s="64">
        <f t="shared" si="2"/>
        <v>0</v>
      </c>
      <c r="I27" s="69" t="str">
        <f t="shared" si="3"/>
        <v xml:space="preserve"> </v>
      </c>
      <c r="J27" s="65">
        <f t="shared" si="4"/>
        <v>0</v>
      </c>
      <c r="K27" s="64">
        <f t="shared" si="5"/>
        <v>0</v>
      </c>
      <c r="L27" s="64">
        <f t="shared" si="7"/>
        <v>0</v>
      </c>
      <c r="M27" s="69" t="str">
        <f t="shared" si="6"/>
        <v xml:space="preserve"> </v>
      </c>
    </row>
    <row r="28" spans="1:13" s="2" customFormat="1" x14ac:dyDescent="0.25">
      <c r="A28" s="2" t="s">
        <v>20</v>
      </c>
      <c r="B28" s="64">
        <f>ROUND('INPUT DATA FROM RECAP'!M27,0)</f>
        <v>0</v>
      </c>
      <c r="C28" s="64">
        <f>ROUND('Copied from prior year'!K27,0)</f>
        <v>0</v>
      </c>
      <c r="D28" s="64">
        <f t="shared" si="0"/>
        <v>0</v>
      </c>
      <c r="E28" s="69" t="str">
        <f t="shared" si="1"/>
        <v xml:space="preserve"> </v>
      </c>
      <c r="F28" s="65">
        <f>ROUND('INPUT DATA FROM RECAP'!O27,0)</f>
        <v>0</v>
      </c>
      <c r="G28" s="64">
        <f>ROUND('Copied from prior year'!M27,0)</f>
        <v>0</v>
      </c>
      <c r="H28" s="64">
        <f t="shared" si="2"/>
        <v>0</v>
      </c>
      <c r="I28" s="69" t="str">
        <f t="shared" si="3"/>
        <v xml:space="preserve"> </v>
      </c>
      <c r="J28" s="65">
        <f t="shared" si="4"/>
        <v>0</v>
      </c>
      <c r="K28" s="64">
        <f t="shared" si="5"/>
        <v>0</v>
      </c>
      <c r="L28" s="64">
        <f t="shared" si="7"/>
        <v>0</v>
      </c>
      <c r="M28" s="69" t="str">
        <f t="shared" si="6"/>
        <v xml:space="preserve"> </v>
      </c>
    </row>
    <row r="29" spans="1:13" s="2" customFormat="1" x14ac:dyDescent="0.25">
      <c r="A29" s="2" t="s">
        <v>21</v>
      </c>
      <c r="B29" s="64">
        <f>ROUND('INPUT DATA FROM RECAP'!M28,0)</f>
        <v>177</v>
      </c>
      <c r="C29" s="64">
        <f>ROUND('Copied from prior year'!K28,0)</f>
        <v>0</v>
      </c>
      <c r="D29" s="64">
        <f t="shared" si="0"/>
        <v>177</v>
      </c>
      <c r="E29" s="69" t="str">
        <f t="shared" si="1"/>
        <v xml:space="preserve"> </v>
      </c>
      <c r="F29" s="65">
        <f>ROUND('INPUT DATA FROM RECAP'!O28,0)</f>
        <v>0</v>
      </c>
      <c r="G29" s="64">
        <f>ROUND('Copied from prior year'!M28,0)</f>
        <v>0</v>
      </c>
      <c r="H29" s="64">
        <f t="shared" si="2"/>
        <v>0</v>
      </c>
      <c r="I29" s="69" t="str">
        <f t="shared" si="3"/>
        <v xml:space="preserve"> </v>
      </c>
      <c r="J29" s="65">
        <f t="shared" si="4"/>
        <v>177</v>
      </c>
      <c r="K29" s="64">
        <f t="shared" si="5"/>
        <v>0</v>
      </c>
      <c r="L29" s="64">
        <f t="shared" si="7"/>
        <v>177</v>
      </c>
      <c r="M29" s="69" t="str">
        <f t="shared" si="6"/>
        <v xml:space="preserve"> </v>
      </c>
    </row>
    <row r="30" spans="1:13" s="2" customFormat="1" x14ac:dyDescent="0.25">
      <c r="A30" s="2" t="s">
        <v>22</v>
      </c>
      <c r="B30" s="64">
        <f>ROUND('INPUT DATA FROM RECAP'!M29,0)</f>
        <v>275</v>
      </c>
      <c r="C30" s="64">
        <f>ROUND('Copied from prior year'!K29,0)</f>
        <v>0</v>
      </c>
      <c r="D30" s="64">
        <f t="shared" si="0"/>
        <v>275</v>
      </c>
      <c r="E30" s="69" t="str">
        <f t="shared" si="1"/>
        <v xml:space="preserve"> </v>
      </c>
      <c r="F30" s="65">
        <f>ROUND('INPUT DATA FROM RECAP'!O29,0)</f>
        <v>0</v>
      </c>
      <c r="G30" s="64">
        <f>ROUND('Copied from prior year'!M29,0)</f>
        <v>0</v>
      </c>
      <c r="H30" s="64">
        <f t="shared" si="2"/>
        <v>0</v>
      </c>
      <c r="I30" s="69" t="str">
        <f t="shared" si="3"/>
        <v xml:space="preserve"> </v>
      </c>
      <c r="J30" s="65">
        <f t="shared" si="4"/>
        <v>275</v>
      </c>
      <c r="K30" s="64">
        <f t="shared" si="5"/>
        <v>0</v>
      </c>
      <c r="L30" s="64">
        <f t="shared" si="7"/>
        <v>275</v>
      </c>
      <c r="M30" s="69" t="str">
        <f t="shared" si="6"/>
        <v xml:space="preserve"> </v>
      </c>
    </row>
    <row r="31" spans="1:13" s="2" customFormat="1" x14ac:dyDescent="0.25">
      <c r="A31" s="96" t="s">
        <v>165</v>
      </c>
      <c r="B31" s="64">
        <f>ROUND('INPUT DATA FROM RECAP'!M30,0)</f>
        <v>0</v>
      </c>
      <c r="C31" s="64">
        <f>ROUND('Copied from prior year'!K30,0)</f>
        <v>0</v>
      </c>
      <c r="D31" s="64">
        <f t="shared" si="0"/>
        <v>0</v>
      </c>
      <c r="E31" s="69" t="str">
        <f t="shared" si="1"/>
        <v xml:space="preserve"> </v>
      </c>
      <c r="F31" s="65">
        <f>ROUND('INPUT DATA FROM RECAP'!O30,0)</f>
        <v>0</v>
      </c>
      <c r="G31" s="64">
        <f>ROUND('Copied from prior year'!M30,0)</f>
        <v>0</v>
      </c>
      <c r="H31" s="64">
        <f t="shared" si="2"/>
        <v>0</v>
      </c>
      <c r="I31" s="69" t="str">
        <f t="shared" si="3"/>
        <v xml:space="preserve"> </v>
      </c>
      <c r="J31" s="65">
        <f t="shared" si="4"/>
        <v>0</v>
      </c>
      <c r="K31" s="64">
        <f t="shared" si="5"/>
        <v>0</v>
      </c>
      <c r="L31" s="64">
        <f t="shared" si="7"/>
        <v>0</v>
      </c>
      <c r="M31" s="69" t="str">
        <f t="shared" si="6"/>
        <v xml:space="preserve"> </v>
      </c>
    </row>
    <row r="32" spans="1:13" s="2" customFormat="1" x14ac:dyDescent="0.25">
      <c r="A32" s="2" t="s">
        <v>23</v>
      </c>
      <c r="B32" s="64">
        <f>ROUND('INPUT DATA FROM RECAP'!M31,0)</f>
        <v>0</v>
      </c>
      <c r="C32" s="64">
        <f>ROUND('Copied from prior year'!K31,0)</f>
        <v>0</v>
      </c>
      <c r="D32" s="64">
        <f t="shared" si="0"/>
        <v>0</v>
      </c>
      <c r="E32" s="69" t="str">
        <f t="shared" si="1"/>
        <v xml:space="preserve"> </v>
      </c>
      <c r="F32" s="65">
        <f>ROUND('INPUT DATA FROM RECAP'!O31,0)</f>
        <v>0</v>
      </c>
      <c r="G32" s="64">
        <f>ROUND('Copied from prior year'!M31,0)</f>
        <v>0</v>
      </c>
      <c r="H32" s="64">
        <f t="shared" si="2"/>
        <v>0</v>
      </c>
      <c r="I32" s="69" t="str">
        <f t="shared" si="3"/>
        <v xml:space="preserve"> </v>
      </c>
      <c r="J32" s="65">
        <f t="shared" si="4"/>
        <v>0</v>
      </c>
      <c r="K32" s="64">
        <f t="shared" si="5"/>
        <v>0</v>
      </c>
      <c r="L32" s="64">
        <f t="shared" si="7"/>
        <v>0</v>
      </c>
      <c r="M32" s="69" t="str">
        <f t="shared" si="6"/>
        <v xml:space="preserve"> </v>
      </c>
    </row>
    <row r="33" spans="1:14" s="2" customFormat="1" x14ac:dyDescent="0.25">
      <c r="A33" s="2" t="s">
        <v>24</v>
      </c>
      <c r="B33" s="64">
        <f>ROUND('INPUT DATA FROM RECAP'!M32,0)</f>
        <v>0</v>
      </c>
      <c r="C33" s="64">
        <f>ROUND('Copied from prior year'!K32,0)</f>
        <v>0</v>
      </c>
      <c r="D33" s="64">
        <f t="shared" si="0"/>
        <v>0</v>
      </c>
      <c r="E33" s="69" t="str">
        <f t="shared" si="1"/>
        <v xml:space="preserve"> </v>
      </c>
      <c r="F33" s="65">
        <f>ROUND('INPUT DATA FROM RECAP'!O32,0)</f>
        <v>0</v>
      </c>
      <c r="G33" s="64">
        <f>ROUND('Copied from prior year'!M32,0)</f>
        <v>0</v>
      </c>
      <c r="H33" s="64">
        <f t="shared" si="2"/>
        <v>0</v>
      </c>
      <c r="I33" s="69" t="str">
        <f t="shared" si="3"/>
        <v xml:space="preserve"> </v>
      </c>
      <c r="J33" s="65">
        <f t="shared" si="4"/>
        <v>0</v>
      </c>
      <c r="K33" s="64">
        <f t="shared" si="5"/>
        <v>0</v>
      </c>
      <c r="L33" s="64">
        <f t="shared" si="7"/>
        <v>0</v>
      </c>
      <c r="M33" s="69" t="str">
        <f t="shared" si="6"/>
        <v xml:space="preserve"> </v>
      </c>
    </row>
    <row r="34" spans="1:14" s="2" customFormat="1" x14ac:dyDescent="0.25">
      <c r="A34" s="2" t="s">
        <v>25</v>
      </c>
      <c r="B34" s="64">
        <f>ROUND('INPUT DATA FROM RECAP'!M33,0)</f>
        <v>0</v>
      </c>
      <c r="C34" s="64">
        <f>ROUND('Copied from prior year'!K33,0)</f>
        <v>0</v>
      </c>
      <c r="D34" s="64">
        <f t="shared" si="0"/>
        <v>0</v>
      </c>
      <c r="E34" s="69" t="str">
        <f t="shared" si="1"/>
        <v xml:space="preserve"> </v>
      </c>
      <c r="F34" s="65">
        <f>ROUND('INPUT DATA FROM RECAP'!O33,0)</f>
        <v>0</v>
      </c>
      <c r="G34" s="64">
        <f>ROUND('Copied from prior year'!M33,0)</f>
        <v>0</v>
      </c>
      <c r="H34" s="64">
        <f t="shared" si="2"/>
        <v>0</v>
      </c>
      <c r="I34" s="69" t="str">
        <f t="shared" si="3"/>
        <v xml:space="preserve"> </v>
      </c>
      <c r="J34" s="65">
        <f t="shared" si="4"/>
        <v>0</v>
      </c>
      <c r="K34" s="64">
        <f t="shared" si="5"/>
        <v>0</v>
      </c>
      <c r="L34" s="64">
        <f t="shared" si="7"/>
        <v>0</v>
      </c>
      <c r="M34" s="69" t="str">
        <f t="shared" si="6"/>
        <v xml:space="preserve"> </v>
      </c>
    </row>
    <row r="35" spans="1:14" s="2" customFormat="1" x14ac:dyDescent="0.25">
      <c r="A35" s="2" t="s">
        <v>26</v>
      </c>
      <c r="B35" s="64">
        <f>ROUND('INPUT DATA FROM RECAP'!M34,0)</f>
        <v>0</v>
      </c>
      <c r="C35" s="64">
        <f>ROUND('Copied from prior year'!K34,0)</f>
        <v>0</v>
      </c>
      <c r="D35" s="64">
        <f t="shared" si="0"/>
        <v>0</v>
      </c>
      <c r="E35" s="69" t="str">
        <f t="shared" si="1"/>
        <v xml:space="preserve"> </v>
      </c>
      <c r="F35" s="65">
        <f>ROUND('INPUT DATA FROM RECAP'!O34,0)</f>
        <v>0</v>
      </c>
      <c r="G35" s="64">
        <f>ROUND('Copied from prior year'!M34,0)</f>
        <v>0</v>
      </c>
      <c r="H35" s="64">
        <f t="shared" si="2"/>
        <v>0</v>
      </c>
      <c r="I35" s="69" t="str">
        <f t="shared" si="3"/>
        <v xml:space="preserve"> </v>
      </c>
      <c r="J35" s="65">
        <f t="shared" si="4"/>
        <v>0</v>
      </c>
      <c r="K35" s="64">
        <f t="shared" si="5"/>
        <v>0</v>
      </c>
      <c r="L35" s="64">
        <f t="shared" si="7"/>
        <v>0</v>
      </c>
      <c r="M35" s="69" t="str">
        <f t="shared" si="6"/>
        <v xml:space="preserve"> </v>
      </c>
    </row>
    <row r="36" spans="1:14" s="2" customFormat="1" x14ac:dyDescent="0.25">
      <c r="A36" s="2" t="s">
        <v>27</v>
      </c>
      <c r="B36" s="64">
        <f>ROUND('INPUT DATA FROM RECAP'!M35,0)</f>
        <v>1990</v>
      </c>
      <c r="C36" s="64">
        <f>ROUND('Copied from prior year'!K35,0)</f>
        <v>1058</v>
      </c>
      <c r="D36" s="64">
        <f t="shared" si="0"/>
        <v>932</v>
      </c>
      <c r="E36" s="69">
        <f t="shared" si="1"/>
        <v>0.88090737240075612</v>
      </c>
      <c r="F36" s="65">
        <f>ROUND('INPUT DATA FROM RECAP'!O35,0)</f>
        <v>0</v>
      </c>
      <c r="G36" s="64">
        <f>ROUND('Copied from prior year'!M35,0)</f>
        <v>0</v>
      </c>
      <c r="H36" s="64">
        <f t="shared" si="2"/>
        <v>0</v>
      </c>
      <c r="I36" s="69" t="str">
        <f t="shared" si="3"/>
        <v xml:space="preserve"> </v>
      </c>
      <c r="J36" s="65">
        <f t="shared" si="4"/>
        <v>1990</v>
      </c>
      <c r="K36" s="64">
        <f t="shared" si="5"/>
        <v>1058</v>
      </c>
      <c r="L36" s="64">
        <f t="shared" si="7"/>
        <v>932</v>
      </c>
      <c r="M36" s="69">
        <f t="shared" si="6"/>
        <v>0.88090737240075612</v>
      </c>
    </row>
    <row r="37" spans="1:14" s="2" customFormat="1" x14ac:dyDescent="0.25">
      <c r="A37" s="2" t="s">
        <v>28</v>
      </c>
      <c r="B37" s="64">
        <f>ROUND('INPUT DATA FROM RECAP'!M36,0)</f>
        <v>5080</v>
      </c>
      <c r="C37" s="64">
        <f>ROUND('Copied from prior year'!K36,0)</f>
        <v>10974</v>
      </c>
      <c r="D37" s="64">
        <f t="shared" si="0"/>
        <v>-5894</v>
      </c>
      <c r="E37" s="69">
        <f t="shared" si="1"/>
        <v>-0.53708766174594491</v>
      </c>
      <c r="F37" s="65">
        <f>ROUND('INPUT DATA FROM RECAP'!O36,0)</f>
        <v>0</v>
      </c>
      <c r="G37" s="64">
        <f>ROUND('Copied from prior year'!M36,0)</f>
        <v>0</v>
      </c>
      <c r="H37" s="64">
        <f t="shared" si="2"/>
        <v>0</v>
      </c>
      <c r="I37" s="69" t="str">
        <f t="shared" si="3"/>
        <v xml:space="preserve"> </v>
      </c>
      <c r="J37" s="65">
        <f t="shared" si="4"/>
        <v>5080</v>
      </c>
      <c r="K37" s="64">
        <f t="shared" si="5"/>
        <v>10974</v>
      </c>
      <c r="L37" s="64">
        <f t="shared" si="7"/>
        <v>-5894</v>
      </c>
      <c r="M37" s="69">
        <f t="shared" si="6"/>
        <v>-0.53708766174594491</v>
      </c>
    </row>
    <row r="38" spans="1:14" s="2" customFormat="1" x14ac:dyDescent="0.25">
      <c r="A38" s="2" t="s">
        <v>29</v>
      </c>
      <c r="B38" s="64">
        <f>ROUND('INPUT DATA FROM RECAP'!M37,0)</f>
        <v>0</v>
      </c>
      <c r="C38" s="64">
        <f>ROUND('Copied from prior year'!K37,0)</f>
        <v>0</v>
      </c>
      <c r="D38" s="64">
        <f t="shared" si="0"/>
        <v>0</v>
      </c>
      <c r="E38" s="69" t="str">
        <f t="shared" si="1"/>
        <v xml:space="preserve"> </v>
      </c>
      <c r="F38" s="65">
        <f>ROUND('INPUT DATA FROM RECAP'!O37,0)</f>
        <v>0</v>
      </c>
      <c r="G38" s="64">
        <f>ROUND('Copied from prior year'!M37,0)</f>
        <v>0</v>
      </c>
      <c r="H38" s="64">
        <f t="shared" si="2"/>
        <v>0</v>
      </c>
      <c r="I38" s="69" t="str">
        <f t="shared" si="3"/>
        <v xml:space="preserve"> </v>
      </c>
      <c r="J38" s="65">
        <f t="shared" si="4"/>
        <v>0</v>
      </c>
      <c r="K38" s="64">
        <f t="shared" si="5"/>
        <v>0</v>
      </c>
      <c r="L38" s="64">
        <f t="shared" si="7"/>
        <v>0</v>
      </c>
      <c r="M38" s="69" t="str">
        <f t="shared" si="6"/>
        <v xml:space="preserve"> </v>
      </c>
    </row>
    <row r="39" spans="1:14" s="2" customFormat="1" ht="12" customHeight="1" x14ac:dyDescent="0.25">
      <c r="A39" s="2" t="s">
        <v>30</v>
      </c>
      <c r="B39" s="64">
        <f>ROUND('INPUT DATA FROM RECAP'!M38,0)</f>
        <v>0</v>
      </c>
      <c r="C39" s="64">
        <f>ROUND('Copied from prior year'!K38,0)</f>
        <v>0</v>
      </c>
      <c r="D39" s="64">
        <f t="shared" si="0"/>
        <v>0</v>
      </c>
      <c r="E39" s="69" t="str">
        <f t="shared" si="1"/>
        <v xml:space="preserve"> </v>
      </c>
      <c r="F39" s="65">
        <f>ROUND('INPUT DATA FROM RECAP'!O38,0)</f>
        <v>0</v>
      </c>
      <c r="G39" s="64">
        <f>ROUND('Copied from prior year'!M38,0)</f>
        <v>0</v>
      </c>
      <c r="H39" s="64">
        <f t="shared" si="2"/>
        <v>0</v>
      </c>
      <c r="I39" s="69" t="str">
        <f t="shared" si="3"/>
        <v xml:space="preserve"> </v>
      </c>
      <c r="J39" s="65">
        <f t="shared" si="4"/>
        <v>0</v>
      </c>
      <c r="K39" s="64">
        <f t="shared" si="5"/>
        <v>0</v>
      </c>
      <c r="L39" s="64">
        <f t="shared" si="7"/>
        <v>0</v>
      </c>
      <c r="M39" s="69" t="str">
        <f t="shared" si="6"/>
        <v xml:space="preserve"> </v>
      </c>
    </row>
    <row r="40" spans="1:14" s="2" customFormat="1" x14ac:dyDescent="0.25">
      <c r="A40" s="2" t="s">
        <v>139</v>
      </c>
      <c r="B40" s="64">
        <f>ROUND('INPUT DATA FROM RECAP'!M39,0)</f>
        <v>0</v>
      </c>
      <c r="C40" s="64">
        <f>ROUND('Copied from prior year'!K39,0)</f>
        <v>0</v>
      </c>
      <c r="D40" s="64">
        <f t="shared" si="0"/>
        <v>0</v>
      </c>
      <c r="E40" s="69" t="str">
        <f t="shared" si="1"/>
        <v xml:space="preserve"> </v>
      </c>
      <c r="F40" s="65">
        <f>ROUND('INPUT DATA FROM RECAP'!O39,0)</f>
        <v>0</v>
      </c>
      <c r="G40" s="64">
        <f>ROUND('Copied from prior year'!M39,0)</f>
        <v>0</v>
      </c>
      <c r="H40" s="64">
        <f t="shared" si="2"/>
        <v>0</v>
      </c>
      <c r="I40" s="69" t="str">
        <f t="shared" si="3"/>
        <v xml:space="preserve"> </v>
      </c>
      <c r="J40" s="65">
        <f t="shared" si="4"/>
        <v>0</v>
      </c>
      <c r="K40" s="64">
        <f t="shared" si="5"/>
        <v>0</v>
      </c>
      <c r="L40" s="64">
        <f t="shared" si="7"/>
        <v>0</v>
      </c>
      <c r="M40" s="69" t="str">
        <f t="shared" si="6"/>
        <v xml:space="preserve"> </v>
      </c>
      <c r="N40" s="4"/>
    </row>
    <row r="41" spans="1:14" x14ac:dyDescent="0.25">
      <c r="B41" s="11"/>
      <c r="C41" s="11"/>
      <c r="D41" s="11"/>
      <c r="E41" s="79"/>
      <c r="F41" s="73"/>
      <c r="G41" s="11"/>
      <c r="H41" s="11"/>
      <c r="I41" s="75"/>
      <c r="J41" s="73"/>
      <c r="K41" s="11"/>
      <c r="L41" s="11"/>
      <c r="M41" s="78"/>
      <c r="N41" s="4"/>
    </row>
    <row r="42" spans="1:14" ht="13.8" thickBot="1" x14ac:dyDescent="0.3">
      <c r="A42" t="s">
        <v>31</v>
      </c>
      <c r="B42" s="72">
        <f>SUM(B8:B41)</f>
        <v>9364</v>
      </c>
      <c r="C42" s="72">
        <f>SUM(C8:C41)</f>
        <v>28234</v>
      </c>
      <c r="D42" s="72">
        <f>SUM(D8:D41)</f>
        <v>-18870</v>
      </c>
      <c r="E42" s="86">
        <f>ROUND(D42/C42,3)</f>
        <v>-0.66800000000000004</v>
      </c>
      <c r="F42" s="74">
        <f>SUM(F8:F41)</f>
        <v>0</v>
      </c>
      <c r="G42" s="72">
        <f>SUM(G8:G41)</f>
        <v>5354</v>
      </c>
      <c r="H42" s="72">
        <f>SUM(H8:H41)</f>
        <v>-5354</v>
      </c>
      <c r="I42" s="86">
        <f>ROUND(H42/G42,3)</f>
        <v>-1</v>
      </c>
      <c r="J42" s="74">
        <f>SUM(J8:J41)</f>
        <v>9364</v>
      </c>
      <c r="K42" s="72">
        <f>SUM(K8:K41)</f>
        <v>33588</v>
      </c>
      <c r="L42" s="72">
        <f>SUM(L8:L41)</f>
        <v>-24224</v>
      </c>
      <c r="M42" s="76">
        <f>IF(K42=0," ",L42/K42)</f>
        <v>-0.72120995593664405</v>
      </c>
    </row>
    <row r="43" spans="1:14" ht="13.8" thickTop="1" x14ac:dyDescent="0.25"/>
    <row r="44" spans="1:14" x14ac:dyDescent="0.25">
      <c r="B44" s="7"/>
      <c r="C44" s="7"/>
      <c r="D44" s="7"/>
      <c r="E44" s="7"/>
      <c r="J44" s="7"/>
      <c r="K44" s="7"/>
      <c r="L44" s="7"/>
    </row>
  </sheetData>
  <mergeCells count="2">
    <mergeCell ref="A1:M1"/>
    <mergeCell ref="A2:M2"/>
  </mergeCells>
  <phoneticPr fontId="0" type="noConversion"/>
  <printOptions horizontalCentered="1"/>
  <pageMargins left="0.25" right="0" top="0.75" bottom="0.5" header="0.5" footer="0.5"/>
  <pageSetup orientation="portrait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Normal="100" workbookViewId="0">
      <pane xSplit="1" ySplit="5" topLeftCell="B18" activePane="bottomRight" state="frozen"/>
      <selection activeCell="E10" sqref="E10"/>
      <selection pane="topRight" activeCell="E10" sqref="E10"/>
      <selection pane="bottomLeft" activeCell="E10" sqref="E10"/>
      <selection pane="bottomRight" activeCell="C5" sqref="C5"/>
    </sheetView>
  </sheetViews>
  <sheetFormatPr defaultRowHeight="13.2" x14ac:dyDescent="0.25"/>
  <cols>
    <col min="1" max="1" width="17.6640625" customWidth="1"/>
    <col min="2" max="3" width="11.6640625" customWidth="1"/>
    <col min="4" max="5" width="9.6640625" customWidth="1"/>
    <col min="6" max="7" width="11.33203125" customWidth="1"/>
    <col min="8" max="9" width="9.6640625" customWidth="1"/>
    <col min="10" max="11" width="10.33203125" hidden="1" customWidth="1"/>
  </cols>
  <sheetData>
    <row r="1" spans="1:11" ht="15.6" x14ac:dyDescent="0.3">
      <c r="A1" s="112" t="s">
        <v>174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5.6" x14ac:dyDescent="0.3">
      <c r="A2" s="112" t="str">
        <f>'YTD DMF'!A2:I2</f>
        <v>Through April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x14ac:dyDescent="0.25">
      <c r="J3" s="26" t="s">
        <v>46</v>
      </c>
      <c r="K3" s="1" t="s">
        <v>46</v>
      </c>
    </row>
    <row r="4" spans="1:11" x14ac:dyDescent="0.25">
      <c r="B4" s="47" t="s">
        <v>175</v>
      </c>
      <c r="C4" s="47" t="s">
        <v>164</v>
      </c>
      <c r="D4" s="1" t="s">
        <v>137</v>
      </c>
      <c r="E4" s="1" t="s">
        <v>145</v>
      </c>
      <c r="F4" s="26">
        <f>+'Desig Capital YTD'!F4</f>
        <v>2016</v>
      </c>
      <c r="G4" s="1">
        <f>+'Desig Capital YTD'!G4</f>
        <v>2015</v>
      </c>
      <c r="H4" s="1" t="s">
        <v>137</v>
      </c>
      <c r="I4" s="1" t="s">
        <v>145</v>
      </c>
      <c r="J4" s="26" t="s">
        <v>34</v>
      </c>
      <c r="K4" s="1" t="s">
        <v>36</v>
      </c>
    </row>
    <row r="5" spans="1:11" x14ac:dyDescent="0.25">
      <c r="B5" s="1" t="s">
        <v>149</v>
      </c>
      <c r="C5" s="1" t="s">
        <v>149</v>
      </c>
      <c r="D5" s="1" t="s">
        <v>138</v>
      </c>
      <c r="E5" s="1" t="s">
        <v>37</v>
      </c>
      <c r="F5" s="26" t="s">
        <v>150</v>
      </c>
      <c r="G5" s="1" t="str">
        <f>+F5</f>
        <v>Des WoC</v>
      </c>
      <c r="H5" s="1" t="s">
        <v>138</v>
      </c>
      <c r="I5" s="1" t="s">
        <v>37</v>
      </c>
      <c r="J5" s="26" t="s">
        <v>35</v>
      </c>
      <c r="K5" s="1" t="s">
        <v>37</v>
      </c>
    </row>
    <row r="6" spans="1:11" x14ac:dyDescent="0.25">
      <c r="F6" s="27"/>
      <c r="J6" s="27"/>
    </row>
    <row r="7" spans="1:11" s="2" customFormat="1" x14ac:dyDescent="0.25">
      <c r="A7" s="2" t="s">
        <v>143</v>
      </c>
      <c r="B7" s="64">
        <f>ROUND('INPUT DATA FROM RECAP'!P7,0)</f>
        <v>29604</v>
      </c>
      <c r="C7" s="64">
        <f>ROUND('Copied from prior year'!N7,0)</f>
        <v>30664</v>
      </c>
      <c r="D7" s="64">
        <f>B7-C7</f>
        <v>-1060</v>
      </c>
      <c r="E7" s="69">
        <f t="shared" ref="E7:E39" si="0">IF(C7=0," ",D7/C7)</f>
        <v>-3.4568223323767286E-2</v>
      </c>
      <c r="F7" s="65">
        <f>ROUND('INPUT DATA FROM RECAP'!Q7,0)</f>
        <v>122</v>
      </c>
      <c r="G7" s="64">
        <f>ROUND('Copied from prior year'!O7,0)</f>
        <v>22</v>
      </c>
      <c r="H7" s="64">
        <f>F7-G7</f>
        <v>100</v>
      </c>
      <c r="I7" s="69">
        <f t="shared" ref="I7:I39" si="1">IF(G7=0," ",H7/G7)</f>
        <v>4.5454545454545459</v>
      </c>
      <c r="J7" s="65">
        <f t="shared" ref="J7:J39" si="2">D7+H7</f>
        <v>-960</v>
      </c>
      <c r="K7" s="69">
        <f>IF((C7+G7)=0," ",+J7/(+G7+C7))</f>
        <v>-3.1284624910382586E-2</v>
      </c>
    </row>
    <row r="8" spans="1:11" s="2" customFormat="1" x14ac:dyDescent="0.25">
      <c r="A8" s="2" t="s">
        <v>4</v>
      </c>
      <c r="B8" s="64">
        <f>ROUND('INPUT DATA FROM RECAP'!P8,0)</f>
        <v>16814</v>
      </c>
      <c r="C8" s="64">
        <f>ROUND('Copied from prior year'!N8,0)</f>
        <v>19886</v>
      </c>
      <c r="D8" s="64">
        <f t="shared" ref="D8:D39" si="3">B8-C8</f>
        <v>-3072</v>
      </c>
      <c r="E8" s="69">
        <f t="shared" si="0"/>
        <v>-0.15448053907271447</v>
      </c>
      <c r="F8" s="65">
        <f>ROUND('INPUT DATA FROM RECAP'!Q8,0)</f>
        <v>417</v>
      </c>
      <c r="G8" s="64">
        <f>ROUND('Copied from prior year'!O8,0)</f>
        <v>1512</v>
      </c>
      <c r="H8" s="64">
        <f t="shared" ref="H8:H22" si="4">F8-G8</f>
        <v>-1095</v>
      </c>
      <c r="I8" s="69">
        <f t="shared" si="1"/>
        <v>-0.72420634920634919</v>
      </c>
      <c r="J8" s="65">
        <f t="shared" si="2"/>
        <v>-4167</v>
      </c>
      <c r="K8" s="69">
        <f t="shared" ref="K8:K39" si="5">IF((C8+G8)=0," ",+J8/(+G8+C8))</f>
        <v>-0.19473782596504347</v>
      </c>
    </row>
    <row r="9" spans="1:11" s="2" customFormat="1" x14ac:dyDescent="0.25">
      <c r="A9" s="2" t="s">
        <v>141</v>
      </c>
      <c r="B9" s="64">
        <f>ROUND('INPUT DATA FROM RECAP'!P9,0)</f>
        <v>15805</v>
      </c>
      <c r="C9" s="64">
        <f>ROUND('Copied from prior year'!N9,0)</f>
        <v>12292</v>
      </c>
      <c r="D9" s="64">
        <f t="shared" si="3"/>
        <v>3513</v>
      </c>
      <c r="E9" s="69">
        <f t="shared" si="0"/>
        <v>0.28579563944028635</v>
      </c>
      <c r="F9" s="65">
        <f>ROUND('INPUT DATA FROM RECAP'!Q9,0)</f>
        <v>1704</v>
      </c>
      <c r="G9" s="64">
        <f>ROUND('Copied from prior year'!O9,0)</f>
        <v>3931</v>
      </c>
      <c r="H9" s="64">
        <f t="shared" si="4"/>
        <v>-2227</v>
      </c>
      <c r="I9" s="69">
        <f t="shared" si="1"/>
        <v>-0.56652251335538029</v>
      </c>
      <c r="J9" s="65">
        <f t="shared" si="2"/>
        <v>1286</v>
      </c>
      <c r="K9" s="69">
        <f t="shared" si="5"/>
        <v>7.9270171978055845E-2</v>
      </c>
    </row>
    <row r="10" spans="1:11" s="2" customFormat="1" x14ac:dyDescent="0.25">
      <c r="A10" s="2" t="s">
        <v>6</v>
      </c>
      <c r="B10" s="64">
        <f>ROUND('INPUT DATA FROM RECAP'!P10,0)</f>
        <v>0</v>
      </c>
      <c r="C10" s="64">
        <f>ROUND('Copied from prior year'!N10,0)</f>
        <v>0</v>
      </c>
      <c r="D10" s="64">
        <f t="shared" si="3"/>
        <v>0</v>
      </c>
      <c r="E10" s="69" t="str">
        <f t="shared" si="0"/>
        <v xml:space="preserve"> </v>
      </c>
      <c r="F10" s="65">
        <f>ROUND('INPUT DATA FROM RECAP'!Q10,0)</f>
        <v>0</v>
      </c>
      <c r="G10" s="64">
        <f>ROUND('Copied from prior year'!O10,0)</f>
        <v>0</v>
      </c>
      <c r="H10" s="64">
        <f t="shared" si="4"/>
        <v>0</v>
      </c>
      <c r="I10" s="69" t="str">
        <f t="shared" si="1"/>
        <v xml:space="preserve"> </v>
      </c>
      <c r="J10" s="65">
        <f t="shared" si="2"/>
        <v>0</v>
      </c>
      <c r="K10" s="69" t="str">
        <f t="shared" si="5"/>
        <v xml:space="preserve"> </v>
      </c>
    </row>
    <row r="11" spans="1:11" s="2" customFormat="1" x14ac:dyDescent="0.25">
      <c r="A11" s="2" t="s">
        <v>7</v>
      </c>
      <c r="B11" s="64">
        <f>ROUND('INPUT DATA FROM RECAP'!P11,0)</f>
        <v>20547</v>
      </c>
      <c r="C11" s="64">
        <f>ROUND('Copied from prior year'!N11,0)</f>
        <v>27885</v>
      </c>
      <c r="D11" s="64">
        <f t="shared" si="3"/>
        <v>-7338</v>
      </c>
      <c r="E11" s="69">
        <f t="shared" si="0"/>
        <v>-0.26315223238300162</v>
      </c>
      <c r="F11" s="65">
        <f>ROUND('INPUT DATA FROM RECAP'!Q11,0)</f>
        <v>1257</v>
      </c>
      <c r="G11" s="64">
        <f>ROUND('Copied from prior year'!O11,0)</f>
        <v>1561</v>
      </c>
      <c r="H11" s="64">
        <f t="shared" si="4"/>
        <v>-304</v>
      </c>
      <c r="I11" s="69">
        <f t="shared" si="1"/>
        <v>-0.19474695707879563</v>
      </c>
      <c r="J11" s="65">
        <f t="shared" si="2"/>
        <v>-7642</v>
      </c>
      <c r="K11" s="69">
        <f t="shared" si="5"/>
        <v>-0.25952591183861984</v>
      </c>
    </row>
    <row r="12" spans="1:11" s="2" customFormat="1" x14ac:dyDescent="0.25">
      <c r="A12" s="2" t="s">
        <v>140</v>
      </c>
      <c r="B12" s="64">
        <f>ROUND('INPUT DATA FROM RECAP'!P12,0)</f>
        <v>18626</v>
      </c>
      <c r="C12" s="64">
        <f>ROUND('Copied from prior year'!N12,0)</f>
        <v>18986</v>
      </c>
      <c r="D12" s="64">
        <f t="shared" si="3"/>
        <v>-360</v>
      </c>
      <c r="E12" s="69">
        <f t="shared" si="0"/>
        <v>-1.8961339934688719E-2</v>
      </c>
      <c r="F12" s="65">
        <f>ROUND('INPUT DATA FROM RECAP'!Q12,0)</f>
        <v>3508</v>
      </c>
      <c r="G12" s="64">
        <f>ROUND('Copied from prior year'!O12,0)</f>
        <v>1097</v>
      </c>
      <c r="H12" s="64">
        <f t="shared" si="4"/>
        <v>2411</v>
      </c>
      <c r="I12" s="69">
        <f t="shared" si="1"/>
        <v>2.1978122151321786</v>
      </c>
      <c r="J12" s="65">
        <f t="shared" si="2"/>
        <v>2051</v>
      </c>
      <c r="K12" s="69">
        <f t="shared" si="5"/>
        <v>0.1021261763680725</v>
      </c>
    </row>
    <row r="13" spans="1:11" s="2" customFormat="1" x14ac:dyDescent="0.25">
      <c r="A13" s="2" t="s">
        <v>8</v>
      </c>
      <c r="B13" s="64">
        <f>ROUND('INPUT DATA FROM RECAP'!P13,0)</f>
        <v>20609</v>
      </c>
      <c r="C13" s="64">
        <f>ROUND('Copied from prior year'!N13,0)</f>
        <v>23655</v>
      </c>
      <c r="D13" s="64">
        <f t="shared" si="3"/>
        <v>-3046</v>
      </c>
      <c r="E13" s="69">
        <f t="shared" si="0"/>
        <v>-0.12876770238850138</v>
      </c>
      <c r="F13" s="65">
        <f>ROUND('INPUT DATA FROM RECAP'!Q13,0)</f>
        <v>465</v>
      </c>
      <c r="G13" s="64">
        <f>ROUND('Copied from prior year'!O13,0)</f>
        <v>1146</v>
      </c>
      <c r="H13" s="64">
        <f t="shared" si="4"/>
        <v>-681</v>
      </c>
      <c r="I13" s="69">
        <f t="shared" si="1"/>
        <v>-0.59424083769633507</v>
      </c>
      <c r="J13" s="65">
        <f t="shared" si="2"/>
        <v>-3727</v>
      </c>
      <c r="K13" s="69">
        <f t="shared" si="5"/>
        <v>-0.15027619854038143</v>
      </c>
    </row>
    <row r="14" spans="1:11" s="2" customFormat="1" x14ac:dyDescent="0.25">
      <c r="A14" s="2" t="s">
        <v>9</v>
      </c>
      <c r="B14" s="64">
        <f>ROUND('INPUT DATA FROM RECAP'!P14,0)</f>
        <v>16979</v>
      </c>
      <c r="C14" s="64">
        <f>ROUND('Copied from prior year'!N14,0)</f>
        <v>17778</v>
      </c>
      <c r="D14" s="64">
        <f t="shared" si="3"/>
        <v>-799</v>
      </c>
      <c r="E14" s="69">
        <f t="shared" si="0"/>
        <v>-4.4943188210147374E-2</v>
      </c>
      <c r="F14" s="65">
        <f>ROUND('INPUT DATA FROM RECAP'!Q14,0)</f>
        <v>359</v>
      </c>
      <c r="G14" s="64">
        <f>ROUND('Copied from prior year'!O14,0)</f>
        <v>1509</v>
      </c>
      <c r="H14" s="64">
        <f t="shared" si="4"/>
        <v>-1150</v>
      </c>
      <c r="I14" s="69">
        <f t="shared" si="1"/>
        <v>-0.76209410205434058</v>
      </c>
      <c r="J14" s="65">
        <f t="shared" si="2"/>
        <v>-1949</v>
      </c>
      <c r="K14" s="69">
        <f t="shared" si="5"/>
        <v>-0.10105252242443097</v>
      </c>
    </row>
    <row r="15" spans="1:11" s="2" customFormat="1" x14ac:dyDescent="0.25">
      <c r="A15" s="2" t="s">
        <v>79</v>
      </c>
      <c r="B15" s="64">
        <f>ROUND('INPUT DATA FROM RECAP'!P15,0)</f>
        <v>26606</v>
      </c>
      <c r="C15" s="64">
        <f>ROUND('Copied from prior year'!N15,0)</f>
        <v>45750</v>
      </c>
      <c r="D15" s="64">
        <f>B15-C15</f>
        <v>-19144</v>
      </c>
      <c r="E15" s="69">
        <f>IF(C15=0," ",D15/C15)</f>
        <v>-0.41844808743169398</v>
      </c>
      <c r="F15" s="65">
        <f>ROUND('INPUT DATA FROM RECAP'!Q15,0)</f>
        <v>40452</v>
      </c>
      <c r="G15" s="64">
        <f>ROUND('Copied from prior year'!O15,0)</f>
        <v>50085</v>
      </c>
      <c r="H15" s="64">
        <f>F15-G15</f>
        <v>-9633</v>
      </c>
      <c r="I15" s="69">
        <f>IF(G15=0," ",H15/G15)</f>
        <v>-0.1923330338424678</v>
      </c>
      <c r="J15" s="65">
        <f>D15+H15</f>
        <v>-28777</v>
      </c>
      <c r="K15" s="69">
        <f t="shared" si="5"/>
        <v>-0.30027651693014035</v>
      </c>
    </row>
    <row r="16" spans="1:11" s="2" customFormat="1" x14ac:dyDescent="0.25">
      <c r="A16" s="2" t="s">
        <v>33</v>
      </c>
      <c r="B16" s="64">
        <f>ROUND('INPUT DATA FROM RECAP'!P16,0)</f>
        <v>19610</v>
      </c>
      <c r="C16" s="64">
        <f>ROUND('Copied from prior year'!N16,0)</f>
        <v>25625</v>
      </c>
      <c r="D16" s="64">
        <f t="shared" si="3"/>
        <v>-6015</v>
      </c>
      <c r="E16" s="69">
        <f t="shared" si="0"/>
        <v>-0.23473170731707316</v>
      </c>
      <c r="F16" s="65">
        <f>ROUND('INPUT DATA FROM RECAP'!Q16,0)</f>
        <v>3962</v>
      </c>
      <c r="G16" s="64">
        <f>ROUND('Copied from prior year'!O16,0)</f>
        <v>1685</v>
      </c>
      <c r="H16" s="64">
        <f t="shared" si="4"/>
        <v>2277</v>
      </c>
      <c r="I16" s="69">
        <f t="shared" si="1"/>
        <v>1.3513353115727003</v>
      </c>
      <c r="J16" s="65">
        <f t="shared" si="2"/>
        <v>-3738</v>
      </c>
      <c r="K16" s="69">
        <f t="shared" si="5"/>
        <v>-0.13687294031490296</v>
      </c>
    </row>
    <row r="17" spans="1:11" s="2" customFormat="1" x14ac:dyDescent="0.25">
      <c r="A17" s="2" t="s">
        <v>10</v>
      </c>
      <c r="B17" s="64">
        <f>ROUND('INPUT DATA FROM RECAP'!P17,0)</f>
        <v>37516</v>
      </c>
      <c r="C17" s="64">
        <f>ROUND('Copied from prior year'!N17,0)</f>
        <v>43853</v>
      </c>
      <c r="D17" s="64">
        <f t="shared" si="3"/>
        <v>-6337</v>
      </c>
      <c r="E17" s="69">
        <f t="shared" si="0"/>
        <v>-0.14450550703486648</v>
      </c>
      <c r="F17" s="65">
        <f>ROUND('INPUT DATA FROM RECAP'!Q17,0)</f>
        <v>4038</v>
      </c>
      <c r="G17" s="64">
        <f>ROUND('Copied from prior year'!O17,0)</f>
        <v>4976</v>
      </c>
      <c r="H17" s="64">
        <f t="shared" si="4"/>
        <v>-938</v>
      </c>
      <c r="I17" s="69">
        <f t="shared" si="1"/>
        <v>-0.18850482315112541</v>
      </c>
      <c r="J17" s="65">
        <f t="shared" si="2"/>
        <v>-7275</v>
      </c>
      <c r="K17" s="69">
        <f t="shared" si="5"/>
        <v>-0.14898933011120441</v>
      </c>
    </row>
    <row r="18" spans="1:11" s="2" customFormat="1" x14ac:dyDescent="0.25">
      <c r="A18" s="2" t="s">
        <v>11</v>
      </c>
      <c r="B18" s="64">
        <f>ROUND('INPUT DATA FROM RECAP'!P18,0)</f>
        <v>66035</v>
      </c>
      <c r="C18" s="64">
        <f>ROUND('Copied from prior year'!N18,0)</f>
        <v>81993</v>
      </c>
      <c r="D18" s="64">
        <f t="shared" si="3"/>
        <v>-15958</v>
      </c>
      <c r="E18" s="69">
        <f t="shared" si="0"/>
        <v>-0.19462637054382692</v>
      </c>
      <c r="F18" s="65">
        <f>ROUND('INPUT DATA FROM RECAP'!Q18,0)</f>
        <v>1215</v>
      </c>
      <c r="G18" s="64">
        <f>ROUND('Copied from prior year'!O18,0)</f>
        <v>6357</v>
      </c>
      <c r="H18" s="64">
        <f t="shared" si="4"/>
        <v>-5142</v>
      </c>
      <c r="I18" s="69">
        <f t="shared" si="1"/>
        <v>-0.80887210948560639</v>
      </c>
      <c r="J18" s="65">
        <f t="shared" si="2"/>
        <v>-21100</v>
      </c>
      <c r="K18" s="69">
        <f t="shared" si="5"/>
        <v>-0.23882286361063951</v>
      </c>
    </row>
    <row r="19" spans="1:11" s="2" customFormat="1" x14ac:dyDescent="0.25">
      <c r="A19" s="2" t="s">
        <v>12</v>
      </c>
      <c r="B19" s="64">
        <f>ROUND('INPUT DATA FROM RECAP'!P19,0)</f>
        <v>36783</v>
      </c>
      <c r="C19" s="64">
        <f>ROUND('Copied from prior year'!N19,0)</f>
        <v>36756</v>
      </c>
      <c r="D19" s="64">
        <f t="shared" si="3"/>
        <v>27</v>
      </c>
      <c r="E19" s="69">
        <f t="shared" si="0"/>
        <v>7.3457394711067578E-4</v>
      </c>
      <c r="F19" s="65">
        <f>ROUND('INPUT DATA FROM RECAP'!Q19,0)</f>
        <v>6256</v>
      </c>
      <c r="G19" s="64">
        <f>ROUND('Copied from prior year'!O19,0)</f>
        <v>4546</v>
      </c>
      <c r="H19" s="64">
        <f t="shared" si="4"/>
        <v>1710</v>
      </c>
      <c r="I19" s="69">
        <f t="shared" si="1"/>
        <v>0.37615486141663002</v>
      </c>
      <c r="J19" s="65">
        <f t="shared" si="2"/>
        <v>1737</v>
      </c>
      <c r="K19" s="69">
        <f t="shared" si="5"/>
        <v>4.2056074766355138E-2</v>
      </c>
    </row>
    <row r="20" spans="1:11" s="2" customFormat="1" x14ac:dyDescent="0.25">
      <c r="A20" s="2" t="s">
        <v>13</v>
      </c>
      <c r="B20" s="64">
        <f>ROUND('INPUT DATA FROM RECAP'!P20,0)</f>
        <v>97162</v>
      </c>
      <c r="C20" s="64">
        <f>ROUND('Copied from prior year'!N20,0)</f>
        <v>103704</v>
      </c>
      <c r="D20" s="64">
        <f t="shared" si="3"/>
        <v>-6542</v>
      </c>
      <c r="E20" s="69">
        <f t="shared" si="0"/>
        <v>-6.3083391190310881E-2</v>
      </c>
      <c r="F20" s="65">
        <f>ROUND('INPUT DATA FROM RECAP'!Q20,0)</f>
        <v>7428</v>
      </c>
      <c r="G20" s="64">
        <f>ROUND('Copied from prior year'!O20,0)</f>
        <v>5368</v>
      </c>
      <c r="H20" s="64">
        <f t="shared" si="4"/>
        <v>2060</v>
      </c>
      <c r="I20" s="69">
        <f t="shared" si="1"/>
        <v>0.38375558867362147</v>
      </c>
      <c r="J20" s="65">
        <f t="shared" si="2"/>
        <v>-4482</v>
      </c>
      <c r="K20" s="69">
        <f t="shared" si="5"/>
        <v>-4.1092122634589993E-2</v>
      </c>
    </row>
    <row r="21" spans="1:11" s="2" customFormat="1" x14ac:dyDescent="0.25">
      <c r="A21" s="2" t="s">
        <v>14</v>
      </c>
      <c r="B21" s="64">
        <f>ROUND('INPUT DATA FROM RECAP'!P21,0)</f>
        <v>8349</v>
      </c>
      <c r="C21" s="64">
        <f>ROUND('Copied from prior year'!N21,0)</f>
        <v>13801</v>
      </c>
      <c r="D21" s="64">
        <f t="shared" si="3"/>
        <v>-5452</v>
      </c>
      <c r="E21" s="69">
        <f t="shared" si="0"/>
        <v>-0.39504383740308674</v>
      </c>
      <c r="F21" s="65">
        <f>ROUND('INPUT DATA FROM RECAP'!Q21,0)</f>
        <v>3692</v>
      </c>
      <c r="G21" s="64">
        <f>ROUND('Copied from prior year'!O21,0)</f>
        <v>6779</v>
      </c>
      <c r="H21" s="64">
        <f t="shared" si="4"/>
        <v>-3087</v>
      </c>
      <c r="I21" s="69">
        <f t="shared" si="1"/>
        <v>-0.45537689924767666</v>
      </c>
      <c r="J21" s="65">
        <f t="shared" si="2"/>
        <v>-8539</v>
      </c>
      <c r="K21" s="69">
        <f t="shared" si="5"/>
        <v>-0.41491739552964041</v>
      </c>
    </row>
    <row r="22" spans="1:11" s="2" customFormat="1" x14ac:dyDescent="0.25">
      <c r="A22" s="2" t="s">
        <v>15</v>
      </c>
      <c r="B22" s="64">
        <f>ROUND('INPUT DATA FROM RECAP'!P22,0)</f>
        <v>76129</v>
      </c>
      <c r="C22" s="64">
        <f>ROUND('Copied from prior year'!N22,0)</f>
        <v>55926</v>
      </c>
      <c r="D22" s="64">
        <f t="shared" si="3"/>
        <v>20203</v>
      </c>
      <c r="E22" s="69">
        <f t="shared" si="0"/>
        <v>0.36124521689375244</v>
      </c>
      <c r="F22" s="65">
        <f>ROUND('INPUT DATA FROM RECAP'!Q22,0)</f>
        <v>6106</v>
      </c>
      <c r="G22" s="64">
        <f>ROUND('Copied from prior year'!O22,0)</f>
        <v>5847</v>
      </c>
      <c r="H22" s="64">
        <f t="shared" si="4"/>
        <v>259</v>
      </c>
      <c r="I22" s="69">
        <f t="shared" si="1"/>
        <v>4.4296220283906278E-2</v>
      </c>
      <c r="J22" s="65">
        <f t="shared" si="2"/>
        <v>20462</v>
      </c>
      <c r="K22" s="69">
        <f t="shared" si="5"/>
        <v>0.33124504233241059</v>
      </c>
    </row>
    <row r="23" spans="1:11" s="2" customFormat="1" x14ac:dyDescent="0.25">
      <c r="A23" s="2" t="s">
        <v>16</v>
      </c>
      <c r="B23" s="64">
        <f>ROUND('INPUT DATA FROM RECAP'!P23,0)</f>
        <v>2613</v>
      </c>
      <c r="C23" s="64">
        <f>ROUND('Copied from prior year'!N23,0)</f>
        <v>1633</v>
      </c>
      <c r="D23" s="64">
        <f t="shared" si="3"/>
        <v>980</v>
      </c>
      <c r="E23" s="69">
        <f t="shared" si="0"/>
        <v>0.60012247397428042</v>
      </c>
      <c r="F23" s="65">
        <f>ROUND('INPUT DATA FROM RECAP'!Q23,0)</f>
        <v>52</v>
      </c>
      <c r="G23" s="64">
        <f>ROUND('Copied from prior year'!O23,0)</f>
        <v>0</v>
      </c>
      <c r="H23" s="64">
        <f t="shared" ref="H23:H39" si="6">F23-G23</f>
        <v>52</v>
      </c>
      <c r="I23" s="69" t="str">
        <f t="shared" si="1"/>
        <v xml:space="preserve"> </v>
      </c>
      <c r="J23" s="65">
        <f t="shared" si="2"/>
        <v>1032</v>
      </c>
      <c r="K23" s="69">
        <f t="shared" si="5"/>
        <v>0.63196570728720147</v>
      </c>
    </row>
    <row r="24" spans="1:11" s="2" customFormat="1" x14ac:dyDescent="0.25">
      <c r="A24" s="2" t="s">
        <v>17</v>
      </c>
      <c r="B24" s="64">
        <f>ROUND('INPUT DATA FROM RECAP'!P24,0)</f>
        <v>7732</v>
      </c>
      <c r="C24" s="64">
        <f>ROUND('Copied from prior year'!N24,0)</f>
        <v>9500</v>
      </c>
      <c r="D24" s="64">
        <f t="shared" si="3"/>
        <v>-1768</v>
      </c>
      <c r="E24" s="69">
        <f t="shared" si="0"/>
        <v>-0.18610526315789475</v>
      </c>
      <c r="F24" s="65">
        <f>ROUND('INPUT DATA FROM RECAP'!Q24,0)</f>
        <v>2965</v>
      </c>
      <c r="G24" s="64">
        <f>ROUND('Copied from prior year'!O24,0)</f>
        <v>140</v>
      </c>
      <c r="H24" s="64">
        <f t="shared" si="6"/>
        <v>2825</v>
      </c>
      <c r="I24" s="69">
        <f t="shared" si="1"/>
        <v>20.178571428571427</v>
      </c>
      <c r="J24" s="65">
        <f t="shared" si="2"/>
        <v>1057</v>
      </c>
      <c r="K24" s="69">
        <f t="shared" si="5"/>
        <v>0.10964730290456431</v>
      </c>
    </row>
    <row r="25" spans="1:11" s="2" customFormat="1" x14ac:dyDescent="0.25">
      <c r="A25" s="2" t="s">
        <v>18</v>
      </c>
      <c r="B25" s="64">
        <f>ROUND('INPUT DATA FROM RECAP'!P25,0)</f>
        <v>61348</v>
      </c>
      <c r="C25" s="64">
        <f>ROUND('Copied from prior year'!N25,0)</f>
        <v>64066</v>
      </c>
      <c r="D25" s="64">
        <f t="shared" si="3"/>
        <v>-2718</v>
      </c>
      <c r="E25" s="69">
        <f t="shared" si="0"/>
        <v>-4.2424999219554831E-2</v>
      </c>
      <c r="F25" s="65">
        <f>ROUND('INPUT DATA FROM RECAP'!Q25,0)</f>
        <v>3149</v>
      </c>
      <c r="G25" s="64">
        <f>ROUND('Copied from prior year'!O25,0)</f>
        <v>1122</v>
      </c>
      <c r="H25" s="64">
        <f t="shared" si="6"/>
        <v>2027</v>
      </c>
      <c r="I25" s="69">
        <f t="shared" si="1"/>
        <v>1.8065953654188949</v>
      </c>
      <c r="J25" s="65">
        <f t="shared" si="2"/>
        <v>-691</v>
      </c>
      <c r="K25" s="69">
        <f t="shared" si="5"/>
        <v>-1.0600110449776032E-2</v>
      </c>
    </row>
    <row r="26" spans="1:11" s="2" customFormat="1" x14ac:dyDescent="0.25">
      <c r="A26" s="2" t="s">
        <v>19</v>
      </c>
      <c r="B26" s="64">
        <f>ROUND('INPUT DATA FROM RECAP'!P26,0)</f>
        <v>2735</v>
      </c>
      <c r="C26" s="64">
        <f>ROUND('Copied from prior year'!N26,0)</f>
        <v>2203</v>
      </c>
      <c r="D26" s="64">
        <f t="shared" si="3"/>
        <v>532</v>
      </c>
      <c r="E26" s="69">
        <f t="shared" si="0"/>
        <v>0.24148887880163414</v>
      </c>
      <c r="F26" s="65">
        <f>ROUND('INPUT DATA FROM RECAP'!Q26,0)</f>
        <v>328</v>
      </c>
      <c r="G26" s="64">
        <f>ROUND('Copied from prior year'!O26,0)</f>
        <v>0</v>
      </c>
      <c r="H26" s="64">
        <f t="shared" si="6"/>
        <v>328</v>
      </c>
      <c r="I26" s="69" t="str">
        <f t="shared" si="1"/>
        <v xml:space="preserve"> </v>
      </c>
      <c r="J26" s="65">
        <f t="shared" si="2"/>
        <v>860</v>
      </c>
      <c r="K26" s="69">
        <f t="shared" si="5"/>
        <v>0.39037675896504764</v>
      </c>
    </row>
    <row r="27" spans="1:11" s="2" customFormat="1" x14ac:dyDescent="0.25">
      <c r="A27" s="2" t="s">
        <v>20</v>
      </c>
      <c r="B27" s="64">
        <f>ROUND('INPUT DATA FROM RECAP'!P27,0)</f>
        <v>20761</v>
      </c>
      <c r="C27" s="64">
        <f>ROUND('Copied from prior year'!N27,0)</f>
        <v>17196</v>
      </c>
      <c r="D27" s="64">
        <f t="shared" si="3"/>
        <v>3565</v>
      </c>
      <c r="E27" s="69">
        <f t="shared" si="0"/>
        <v>0.20731565480344266</v>
      </c>
      <c r="F27" s="65">
        <f>ROUND('INPUT DATA FROM RECAP'!Q27,0)</f>
        <v>1318</v>
      </c>
      <c r="G27" s="64">
        <f>ROUND('Copied from prior year'!O27,0)</f>
        <v>1591</v>
      </c>
      <c r="H27" s="64">
        <f t="shared" si="6"/>
        <v>-273</v>
      </c>
      <c r="I27" s="69">
        <f t="shared" si="1"/>
        <v>-0.17159019484600879</v>
      </c>
      <c r="J27" s="65">
        <f t="shared" si="2"/>
        <v>3292</v>
      </c>
      <c r="K27" s="69">
        <f t="shared" si="5"/>
        <v>0.17522755096609358</v>
      </c>
    </row>
    <row r="28" spans="1:11" s="2" customFormat="1" x14ac:dyDescent="0.25">
      <c r="A28" s="2" t="s">
        <v>21</v>
      </c>
      <c r="B28" s="64">
        <f>ROUND('INPUT DATA FROM RECAP'!P28,0)</f>
        <v>62107</v>
      </c>
      <c r="C28" s="64">
        <f>ROUND('Copied from prior year'!N28,0)</f>
        <v>61909</v>
      </c>
      <c r="D28" s="64">
        <f t="shared" si="3"/>
        <v>198</v>
      </c>
      <c r="E28" s="69">
        <f t="shared" si="0"/>
        <v>3.1982425818540116E-3</v>
      </c>
      <c r="F28" s="65">
        <f>ROUND('INPUT DATA FROM RECAP'!Q28,0)</f>
        <v>3079</v>
      </c>
      <c r="G28" s="64">
        <f>ROUND('Copied from prior year'!O28,0)</f>
        <v>5197</v>
      </c>
      <c r="H28" s="64">
        <f t="shared" si="6"/>
        <v>-2118</v>
      </c>
      <c r="I28" s="69">
        <f t="shared" si="1"/>
        <v>-0.40754281316143931</v>
      </c>
      <c r="J28" s="65">
        <f t="shared" si="2"/>
        <v>-1920</v>
      </c>
      <c r="K28" s="69">
        <f t="shared" si="5"/>
        <v>-2.8611450540935238E-2</v>
      </c>
    </row>
    <row r="29" spans="1:11" s="2" customFormat="1" x14ac:dyDescent="0.25">
      <c r="A29" s="2" t="s">
        <v>22</v>
      </c>
      <c r="B29" s="64">
        <f>ROUND('INPUT DATA FROM RECAP'!P29,0)</f>
        <v>70872</v>
      </c>
      <c r="C29" s="64">
        <f>ROUND('Copied from prior year'!N29,0)</f>
        <v>70300</v>
      </c>
      <c r="D29" s="64">
        <f t="shared" si="3"/>
        <v>572</v>
      </c>
      <c r="E29" s="69">
        <f t="shared" si="0"/>
        <v>8.1365576102418215E-3</v>
      </c>
      <c r="F29" s="65">
        <f>ROUND('INPUT DATA FROM RECAP'!Q29,0)</f>
        <v>5669</v>
      </c>
      <c r="G29" s="64">
        <f>ROUND('Copied from prior year'!O29,0)</f>
        <v>2596</v>
      </c>
      <c r="H29" s="64">
        <f t="shared" si="6"/>
        <v>3073</v>
      </c>
      <c r="I29" s="69">
        <f t="shared" si="1"/>
        <v>1.1837442218798151</v>
      </c>
      <c r="J29" s="65">
        <f t="shared" si="2"/>
        <v>3645</v>
      </c>
      <c r="K29" s="69">
        <f t="shared" si="5"/>
        <v>5.0002743634767338E-2</v>
      </c>
    </row>
    <row r="30" spans="1:11" s="2" customFormat="1" x14ac:dyDescent="0.25">
      <c r="A30" s="96" t="s">
        <v>165</v>
      </c>
      <c r="B30" s="64">
        <f>ROUND('INPUT DATA FROM RECAP'!P30,0)</f>
        <v>29535</v>
      </c>
      <c r="C30" s="64">
        <f>ROUND('Copied from prior year'!N30,0)</f>
        <v>50609</v>
      </c>
      <c r="D30" s="64">
        <f t="shared" si="3"/>
        <v>-21074</v>
      </c>
      <c r="E30" s="69">
        <f t="shared" si="0"/>
        <v>-0.41640814874824633</v>
      </c>
      <c r="F30" s="65">
        <f>ROUND('INPUT DATA FROM RECAP'!Q30,0)</f>
        <v>404</v>
      </c>
      <c r="G30" s="64">
        <f>ROUND('Copied from prior year'!O30,0)</f>
        <v>2380</v>
      </c>
      <c r="H30" s="64">
        <f t="shared" si="6"/>
        <v>-1976</v>
      </c>
      <c r="I30" s="69">
        <f t="shared" si="1"/>
        <v>-0.83025210084033618</v>
      </c>
      <c r="J30" s="65">
        <f t="shared" si="2"/>
        <v>-23050</v>
      </c>
      <c r="K30" s="69">
        <f t="shared" si="5"/>
        <v>-0.434995942554115</v>
      </c>
    </row>
    <row r="31" spans="1:11" s="2" customFormat="1" x14ac:dyDescent="0.25">
      <c r="A31" s="2" t="s">
        <v>23</v>
      </c>
      <c r="B31" s="64">
        <f>ROUND('INPUT DATA FROM RECAP'!P31,0)</f>
        <v>19612</v>
      </c>
      <c r="C31" s="64">
        <f>ROUND('Copied from prior year'!N31,0)</f>
        <v>23253</v>
      </c>
      <c r="D31" s="64">
        <f t="shared" si="3"/>
        <v>-3641</v>
      </c>
      <c r="E31" s="69">
        <f t="shared" si="0"/>
        <v>-0.15658194641551629</v>
      </c>
      <c r="F31" s="65">
        <f>ROUND('INPUT DATA FROM RECAP'!Q31,0)</f>
        <v>91</v>
      </c>
      <c r="G31" s="64">
        <f>ROUND('Copied from prior year'!O31,0)</f>
        <v>1107</v>
      </c>
      <c r="H31" s="64">
        <f t="shared" si="6"/>
        <v>-1016</v>
      </c>
      <c r="I31" s="69">
        <f t="shared" si="1"/>
        <v>-0.91779584462511288</v>
      </c>
      <c r="J31" s="65">
        <f t="shared" si="2"/>
        <v>-4657</v>
      </c>
      <c r="K31" s="69">
        <f t="shared" si="5"/>
        <v>-0.19117405582922825</v>
      </c>
    </row>
    <row r="32" spans="1:11" s="2" customFormat="1" x14ac:dyDescent="0.25">
      <c r="A32" s="2" t="s">
        <v>24</v>
      </c>
      <c r="B32" s="64">
        <f>ROUND('INPUT DATA FROM RECAP'!P32,0)</f>
        <v>9945</v>
      </c>
      <c r="C32" s="64">
        <f>ROUND('Copied from prior year'!N32,0)</f>
        <v>8781</v>
      </c>
      <c r="D32" s="64">
        <f t="shared" si="3"/>
        <v>1164</v>
      </c>
      <c r="E32" s="69">
        <f t="shared" si="0"/>
        <v>0.1325589340621797</v>
      </c>
      <c r="F32" s="65">
        <f>ROUND('INPUT DATA FROM RECAP'!Q32,0)</f>
        <v>385</v>
      </c>
      <c r="G32" s="64">
        <f>ROUND('Copied from prior year'!O32,0)</f>
        <v>0</v>
      </c>
      <c r="H32" s="64">
        <f t="shared" si="6"/>
        <v>385</v>
      </c>
      <c r="I32" s="69" t="str">
        <f t="shared" si="1"/>
        <v xml:space="preserve"> </v>
      </c>
      <c r="J32" s="65">
        <f t="shared" si="2"/>
        <v>1549</v>
      </c>
      <c r="K32" s="69">
        <f t="shared" si="5"/>
        <v>0.17640359867896596</v>
      </c>
    </row>
    <row r="33" spans="1:11" s="2" customFormat="1" x14ac:dyDescent="0.25">
      <c r="A33" s="2" t="s">
        <v>25</v>
      </c>
      <c r="B33" s="64">
        <f>ROUND('INPUT DATA FROM RECAP'!P33,0)</f>
        <v>3315</v>
      </c>
      <c r="C33" s="64">
        <f>ROUND('Copied from prior year'!N33,0)</f>
        <v>3162</v>
      </c>
      <c r="D33" s="64">
        <f t="shared" si="3"/>
        <v>153</v>
      </c>
      <c r="E33" s="69">
        <f t="shared" si="0"/>
        <v>4.8387096774193547E-2</v>
      </c>
      <c r="F33" s="65">
        <f>ROUND('INPUT DATA FROM RECAP'!Q33,0)</f>
        <v>25</v>
      </c>
      <c r="G33" s="64">
        <f>ROUND('Copied from prior year'!O33,0)</f>
        <v>255</v>
      </c>
      <c r="H33" s="64">
        <f t="shared" si="6"/>
        <v>-230</v>
      </c>
      <c r="I33" s="69">
        <f t="shared" si="1"/>
        <v>-0.90196078431372551</v>
      </c>
      <c r="J33" s="65">
        <f t="shared" si="2"/>
        <v>-77</v>
      </c>
      <c r="K33" s="69">
        <f t="shared" si="5"/>
        <v>-2.253438688908399E-2</v>
      </c>
    </row>
    <row r="34" spans="1:11" s="2" customFormat="1" x14ac:dyDescent="0.25">
      <c r="A34" s="2" t="s">
        <v>26</v>
      </c>
      <c r="B34" s="64">
        <f>ROUND('INPUT DATA FROM RECAP'!P34,0)</f>
        <v>100003</v>
      </c>
      <c r="C34" s="64">
        <f>ROUND('Copied from prior year'!N34,0)</f>
        <v>102240</v>
      </c>
      <c r="D34" s="64">
        <f t="shared" si="3"/>
        <v>-2237</v>
      </c>
      <c r="E34" s="69">
        <f t="shared" si="0"/>
        <v>-2.1879890453834115E-2</v>
      </c>
      <c r="F34" s="65">
        <f>ROUND('INPUT DATA FROM RECAP'!Q34,0)</f>
        <v>12479</v>
      </c>
      <c r="G34" s="64">
        <f>ROUND('Copied from prior year'!O34,0)</f>
        <v>6047</v>
      </c>
      <c r="H34" s="64">
        <f t="shared" si="6"/>
        <v>6432</v>
      </c>
      <c r="I34" s="69">
        <f t="shared" si="1"/>
        <v>1.0636679345129816</v>
      </c>
      <c r="J34" s="65">
        <f t="shared" si="2"/>
        <v>4195</v>
      </c>
      <c r="K34" s="69">
        <f t="shared" si="5"/>
        <v>3.8739645571490573E-2</v>
      </c>
    </row>
    <row r="35" spans="1:11" s="2" customFormat="1" x14ac:dyDescent="0.25">
      <c r="A35" s="2" t="s">
        <v>27</v>
      </c>
      <c r="B35" s="64">
        <f>ROUND('INPUT DATA FROM RECAP'!P35,0)</f>
        <v>23013</v>
      </c>
      <c r="C35" s="64">
        <f>ROUND('Copied from prior year'!N35,0)</f>
        <v>26880</v>
      </c>
      <c r="D35" s="64">
        <f t="shared" si="3"/>
        <v>-3867</v>
      </c>
      <c r="E35" s="69">
        <f t="shared" si="0"/>
        <v>-0.14386160714285715</v>
      </c>
      <c r="F35" s="65">
        <f>ROUND('INPUT DATA FROM RECAP'!Q35,0)</f>
        <v>13324</v>
      </c>
      <c r="G35" s="64">
        <f>ROUND('Copied from prior year'!O35,0)</f>
        <v>1989</v>
      </c>
      <c r="H35" s="64">
        <f t="shared" si="6"/>
        <v>11335</v>
      </c>
      <c r="I35" s="69">
        <f t="shared" si="1"/>
        <v>5.6988436400201108</v>
      </c>
      <c r="J35" s="65">
        <f t="shared" si="2"/>
        <v>7468</v>
      </c>
      <c r="K35" s="69">
        <f t="shared" si="5"/>
        <v>0.25868578752294852</v>
      </c>
    </row>
    <row r="36" spans="1:11" s="2" customFormat="1" x14ac:dyDescent="0.25">
      <c r="A36" s="2" t="s">
        <v>28</v>
      </c>
      <c r="B36" s="64">
        <f>ROUND('INPUT DATA FROM RECAP'!P36,0)</f>
        <v>35275</v>
      </c>
      <c r="C36" s="64">
        <f>ROUND('Copied from prior year'!N36,0)</f>
        <v>25473</v>
      </c>
      <c r="D36" s="64">
        <f t="shared" si="3"/>
        <v>9802</v>
      </c>
      <c r="E36" s="69">
        <f t="shared" si="0"/>
        <v>0.38479959172457112</v>
      </c>
      <c r="F36" s="65">
        <f>ROUND('INPUT DATA FROM RECAP'!Q36,0)</f>
        <v>2184</v>
      </c>
      <c r="G36" s="64">
        <f>ROUND('Copied from prior year'!O36,0)</f>
        <v>2052</v>
      </c>
      <c r="H36" s="64">
        <f t="shared" si="6"/>
        <v>132</v>
      </c>
      <c r="I36" s="69">
        <f t="shared" si="1"/>
        <v>6.4327485380116955E-2</v>
      </c>
      <c r="J36" s="65">
        <f t="shared" si="2"/>
        <v>9934</v>
      </c>
      <c r="K36" s="69">
        <f t="shared" si="5"/>
        <v>0.36090826521344233</v>
      </c>
    </row>
    <row r="37" spans="1:11" s="2" customFormat="1" x14ac:dyDescent="0.25">
      <c r="A37" s="2" t="s">
        <v>29</v>
      </c>
      <c r="B37" s="64">
        <f>ROUND('INPUT DATA FROM RECAP'!P37,0)</f>
        <v>51577</v>
      </c>
      <c r="C37" s="64">
        <f>ROUND('Copied from prior year'!N37,0)</f>
        <v>37982</v>
      </c>
      <c r="D37" s="64">
        <f t="shared" si="3"/>
        <v>13595</v>
      </c>
      <c r="E37" s="69">
        <f t="shared" si="0"/>
        <v>0.35793270496551</v>
      </c>
      <c r="F37" s="65">
        <f>ROUND('INPUT DATA FROM RECAP'!Q37,0)</f>
        <v>3423</v>
      </c>
      <c r="G37" s="64">
        <f>ROUND('Copied from prior year'!O37,0)</f>
        <v>6607</v>
      </c>
      <c r="H37" s="64">
        <f t="shared" si="6"/>
        <v>-3184</v>
      </c>
      <c r="I37" s="69">
        <f t="shared" si="1"/>
        <v>-0.48191312244589074</v>
      </c>
      <c r="J37" s="65">
        <f t="shared" si="2"/>
        <v>10411</v>
      </c>
      <c r="K37" s="69">
        <f t="shared" si="5"/>
        <v>0.23348808001973581</v>
      </c>
    </row>
    <row r="38" spans="1:11" s="2" customFormat="1" x14ac:dyDescent="0.25">
      <c r="A38" s="2" t="s">
        <v>30</v>
      </c>
      <c r="B38" s="64">
        <f>ROUND('INPUT DATA FROM RECAP'!P38,0)</f>
        <v>9248</v>
      </c>
      <c r="C38" s="64">
        <f>ROUND('Copied from prior year'!N38,0)</f>
        <v>13700</v>
      </c>
      <c r="D38" s="64">
        <f t="shared" si="3"/>
        <v>-4452</v>
      </c>
      <c r="E38" s="69">
        <f t="shared" si="0"/>
        <v>-0.32496350364963505</v>
      </c>
      <c r="F38" s="65">
        <f>ROUND('INPUT DATA FROM RECAP'!Q38,0)</f>
        <v>986</v>
      </c>
      <c r="G38" s="64">
        <f>ROUND('Copied from prior year'!O38,0)</f>
        <v>0</v>
      </c>
      <c r="H38" s="64">
        <f t="shared" si="6"/>
        <v>986</v>
      </c>
      <c r="I38" s="69" t="str">
        <f t="shared" si="1"/>
        <v xml:space="preserve"> </v>
      </c>
      <c r="J38" s="65">
        <f t="shared" si="2"/>
        <v>-3466</v>
      </c>
      <c r="K38" s="69">
        <f t="shared" si="5"/>
        <v>-0.25299270072992702</v>
      </c>
    </row>
    <row r="39" spans="1:11" s="2" customFormat="1" x14ac:dyDescent="0.25">
      <c r="A39" s="2" t="s">
        <v>139</v>
      </c>
      <c r="B39" s="64">
        <f>ROUND('INPUT DATA FROM RECAP'!P39,0)</f>
        <v>33448</v>
      </c>
      <c r="C39" s="64">
        <f>ROUND('Copied from prior year'!N39,0)</f>
        <v>41784</v>
      </c>
      <c r="D39" s="64">
        <f t="shared" si="3"/>
        <v>-8336</v>
      </c>
      <c r="E39" s="69">
        <f t="shared" si="0"/>
        <v>-0.19950220179973197</v>
      </c>
      <c r="F39" s="65">
        <f>ROUND('INPUT DATA FROM RECAP'!Q39,0)</f>
        <v>9257</v>
      </c>
      <c r="G39" s="64">
        <f>ROUND('Copied from prior year'!O39,0)</f>
        <v>2121</v>
      </c>
      <c r="H39" s="64">
        <f t="shared" si="6"/>
        <v>7136</v>
      </c>
      <c r="I39" s="69">
        <f t="shared" si="1"/>
        <v>3.3644507307873646</v>
      </c>
      <c r="J39" s="65">
        <f t="shared" si="2"/>
        <v>-1200</v>
      </c>
      <c r="K39" s="69">
        <f t="shared" si="5"/>
        <v>-2.7331738981892725E-2</v>
      </c>
    </row>
    <row r="40" spans="1:11" x14ac:dyDescent="0.25">
      <c r="B40" s="11"/>
      <c r="C40" s="11"/>
      <c r="D40" s="11"/>
      <c r="E40" s="75"/>
      <c r="F40" s="73"/>
      <c r="G40" s="11"/>
      <c r="H40" s="11"/>
      <c r="I40" s="75"/>
      <c r="J40" s="73"/>
      <c r="K40" s="75"/>
    </row>
    <row r="41" spans="1:11" ht="13.8" thickBot="1" x14ac:dyDescent="0.3">
      <c r="A41" t="s">
        <v>31</v>
      </c>
      <c r="B41" s="72">
        <f>SUM(B7:B40)</f>
        <v>1050313</v>
      </c>
      <c r="C41" s="72">
        <f>SUM(C7:C40)</f>
        <v>1119225</v>
      </c>
      <c r="D41" s="72">
        <f>SUM(D7:D40)</f>
        <v>-68912</v>
      </c>
      <c r="E41" s="86">
        <f>ROUND(D41/C41,3)</f>
        <v>-6.2E-2</v>
      </c>
      <c r="F41" s="74">
        <f>SUM(F7:F40)</f>
        <v>140099</v>
      </c>
      <c r="G41" s="72">
        <f>SUM(G7:G40)</f>
        <v>129625</v>
      </c>
      <c r="H41" s="72">
        <f>SUM(H7:H40)</f>
        <v>10474</v>
      </c>
      <c r="I41" s="86">
        <f>ROUND(H41/G41,3)</f>
        <v>8.1000000000000003E-2</v>
      </c>
      <c r="J41" s="74">
        <f>SUM(J7:J40)</f>
        <v>-58438</v>
      </c>
      <c r="K41" s="76">
        <f>J41/(C41+G41)</f>
        <v>-4.679344997397606E-2</v>
      </c>
    </row>
    <row r="42" spans="1:11" ht="13.8" thickTop="1" x14ac:dyDescent="0.25"/>
    <row r="44" spans="1:11" x14ac:dyDescent="0.25">
      <c r="C44" s="7"/>
    </row>
  </sheetData>
  <mergeCells count="2">
    <mergeCell ref="A1:K1"/>
    <mergeCell ref="A2:K2"/>
  </mergeCells>
  <phoneticPr fontId="0" type="noConversion"/>
  <printOptions horizontalCentered="1"/>
  <pageMargins left="0.25" right="0" top="0.75" bottom="0.5" header="0.5" footer="0.5"/>
  <pageSetup orientation="portrait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Normal="100" workbookViewId="0">
      <pane xSplit="1" ySplit="5" topLeftCell="B6" activePane="bottomRight" state="frozen"/>
      <selection activeCell="E10" sqref="E10"/>
      <selection pane="topRight" activeCell="E10" sqref="E10"/>
      <selection pane="bottomLeft" activeCell="E10" sqref="E10"/>
      <selection pane="bottomRight" activeCell="P28" sqref="P28"/>
    </sheetView>
  </sheetViews>
  <sheetFormatPr defaultRowHeight="13.2" x14ac:dyDescent="0.25"/>
  <cols>
    <col min="1" max="1" width="17.6640625" customWidth="1"/>
    <col min="2" max="3" width="12.33203125" bestFit="1" customWidth="1"/>
    <col min="4" max="5" width="9.6640625" customWidth="1"/>
    <col min="6" max="7" width="10.6640625" customWidth="1"/>
    <col min="8" max="9" width="9.6640625" customWidth="1"/>
    <col min="10" max="11" width="10.33203125" hidden="1" customWidth="1"/>
  </cols>
  <sheetData>
    <row r="1" spans="1:11" ht="15.6" x14ac:dyDescent="0.3">
      <c r="A1" s="112" t="s">
        <v>176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5.6" x14ac:dyDescent="0.3">
      <c r="A2" s="112" t="str">
        <f>'YTD DMF'!A2:I2</f>
        <v>Through April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x14ac:dyDescent="0.25">
      <c r="J3" s="26" t="s">
        <v>46</v>
      </c>
      <c r="K3" s="1" t="s">
        <v>46</v>
      </c>
    </row>
    <row r="4" spans="1:11" x14ac:dyDescent="0.25">
      <c r="B4" s="1">
        <f>+'YTD THKGVG CHRISTMAS'!B4</f>
        <v>2016</v>
      </c>
      <c r="C4" s="1">
        <f>+'YTD THKGVG CHRISTMAS'!C4</f>
        <v>2015</v>
      </c>
      <c r="D4" s="1" t="s">
        <v>34</v>
      </c>
      <c r="E4" s="1" t="s">
        <v>145</v>
      </c>
      <c r="F4" s="26">
        <f>+'Desig Capital YTD'!F4</f>
        <v>2016</v>
      </c>
      <c r="G4" s="1">
        <f>+'Desig Capital YTD'!G4</f>
        <v>2015</v>
      </c>
      <c r="H4" s="1" t="s">
        <v>34</v>
      </c>
      <c r="I4" s="1" t="s">
        <v>145</v>
      </c>
      <c r="J4" s="26" t="s">
        <v>34</v>
      </c>
      <c r="K4" s="1" t="s">
        <v>36</v>
      </c>
    </row>
    <row r="5" spans="1:11" x14ac:dyDescent="0.25">
      <c r="B5" s="1" t="s">
        <v>44</v>
      </c>
      <c r="C5" s="1" t="s">
        <v>44</v>
      </c>
      <c r="D5" s="1" t="s">
        <v>35</v>
      </c>
      <c r="E5" s="1" t="s">
        <v>37</v>
      </c>
      <c r="F5" s="26" t="s">
        <v>151</v>
      </c>
      <c r="G5" s="1" t="s">
        <v>151</v>
      </c>
      <c r="H5" s="1" t="s">
        <v>35</v>
      </c>
      <c r="I5" s="1" t="s">
        <v>37</v>
      </c>
      <c r="J5" s="26" t="s">
        <v>35</v>
      </c>
      <c r="K5" s="1" t="s">
        <v>37</v>
      </c>
    </row>
    <row r="6" spans="1:11" x14ac:dyDescent="0.25">
      <c r="F6" s="27"/>
      <c r="H6" s="11"/>
      <c r="J6" s="27"/>
    </row>
    <row r="7" spans="1:11" s="2" customFormat="1" x14ac:dyDescent="0.25">
      <c r="A7" s="2" t="s">
        <v>143</v>
      </c>
      <c r="B7" s="64">
        <f>ROUND('INPUT DATA FROM RECAP'!R7,0)</f>
        <v>1825</v>
      </c>
      <c r="C7" s="64">
        <f>ROUND('Copied from prior year'!P7,0)</f>
        <v>1485</v>
      </c>
      <c r="D7" s="64">
        <f t="shared" ref="D7:D39" si="0">B7-C7</f>
        <v>340</v>
      </c>
      <c r="E7" s="69">
        <f t="shared" ref="E7:E39" si="1">IF(C7=0," ",D7/C7)</f>
        <v>0.22895622895622897</v>
      </c>
      <c r="F7" s="65">
        <f>ROUND('INPUT DATA FROM RECAP'!S7,0)</f>
        <v>0</v>
      </c>
      <c r="G7" s="64">
        <f>ROUND('Copied from prior year'!Q7,0)</f>
        <v>52</v>
      </c>
      <c r="H7" s="64">
        <f t="shared" ref="H7:H22" si="2">F7-G7</f>
        <v>-52</v>
      </c>
      <c r="I7" s="69">
        <f t="shared" ref="I7:I39" si="3">IF(G7=0," ",H7/G7)</f>
        <v>-1</v>
      </c>
      <c r="J7" s="65">
        <f t="shared" ref="J7:J39" si="4">D7+H7</f>
        <v>288</v>
      </c>
      <c r="K7" s="69">
        <f>IF((C7+G7)=0," ",J7/(G7+C7))</f>
        <v>0.18737800910865321</v>
      </c>
    </row>
    <row r="8" spans="1:11" s="2" customFormat="1" x14ac:dyDescent="0.25">
      <c r="A8" s="2" t="s">
        <v>4</v>
      </c>
      <c r="B8" s="64">
        <f>ROUND('INPUT DATA FROM RECAP'!R8,0)</f>
        <v>204</v>
      </c>
      <c r="C8" s="64">
        <f>ROUND('Copied from prior year'!P8,0)</f>
        <v>229</v>
      </c>
      <c r="D8" s="64">
        <f t="shared" si="0"/>
        <v>-25</v>
      </c>
      <c r="E8" s="69">
        <f t="shared" si="1"/>
        <v>-0.1091703056768559</v>
      </c>
      <c r="F8" s="65">
        <f>ROUND('INPUT DATA FROM RECAP'!S8,0)</f>
        <v>0</v>
      </c>
      <c r="G8" s="64">
        <f>ROUND('Copied from prior year'!Q8,0)</f>
        <v>0</v>
      </c>
      <c r="H8" s="64">
        <f t="shared" si="2"/>
        <v>0</v>
      </c>
      <c r="I8" s="69" t="str">
        <f t="shared" si="3"/>
        <v xml:space="preserve"> </v>
      </c>
      <c r="J8" s="65">
        <f t="shared" si="4"/>
        <v>-25</v>
      </c>
      <c r="K8" s="69">
        <f t="shared" ref="K8:K39" si="5">IF((C8+G8)=0," ",J8/(G8+C8))</f>
        <v>-0.1091703056768559</v>
      </c>
    </row>
    <row r="9" spans="1:11" s="2" customFormat="1" x14ac:dyDescent="0.25">
      <c r="A9" s="2" t="s">
        <v>141</v>
      </c>
      <c r="B9" s="64">
        <f>ROUND('INPUT DATA FROM RECAP'!R9,0)</f>
        <v>274</v>
      </c>
      <c r="C9" s="64">
        <f>ROUND('Copied from prior year'!P9,0)</f>
        <v>940</v>
      </c>
      <c r="D9" s="64">
        <f t="shared" si="0"/>
        <v>-666</v>
      </c>
      <c r="E9" s="69">
        <f t="shared" si="1"/>
        <v>-0.70851063829787231</v>
      </c>
      <c r="F9" s="65">
        <f>ROUND('INPUT DATA FROM RECAP'!S9,0)</f>
        <v>30</v>
      </c>
      <c r="G9" s="64">
        <f>ROUND('Copied from prior year'!Q9,0)</f>
        <v>0</v>
      </c>
      <c r="H9" s="64">
        <f t="shared" si="2"/>
        <v>30</v>
      </c>
      <c r="I9" s="69" t="str">
        <f t="shared" si="3"/>
        <v xml:space="preserve"> </v>
      </c>
      <c r="J9" s="65">
        <f t="shared" si="4"/>
        <v>-636</v>
      </c>
      <c r="K9" s="69">
        <f t="shared" si="5"/>
        <v>-0.67659574468085104</v>
      </c>
    </row>
    <row r="10" spans="1:11" s="2" customFormat="1" x14ac:dyDescent="0.25">
      <c r="A10" s="2" t="s">
        <v>6</v>
      </c>
      <c r="B10" s="64">
        <f>ROUND('INPUT DATA FROM RECAP'!R10,0)</f>
        <v>0</v>
      </c>
      <c r="C10" s="64">
        <f>ROUND('Copied from prior year'!P10,0)</f>
        <v>0</v>
      </c>
      <c r="D10" s="64">
        <f t="shared" si="0"/>
        <v>0</v>
      </c>
      <c r="E10" s="69" t="str">
        <f t="shared" si="1"/>
        <v xml:space="preserve"> </v>
      </c>
      <c r="F10" s="65">
        <f>ROUND('INPUT DATA FROM RECAP'!S10,0)</f>
        <v>250</v>
      </c>
      <c r="G10" s="64">
        <f>ROUND('Copied from prior year'!Q10,0)</f>
        <v>0</v>
      </c>
      <c r="H10" s="64">
        <f t="shared" si="2"/>
        <v>250</v>
      </c>
      <c r="I10" s="69" t="str">
        <f t="shared" si="3"/>
        <v xml:space="preserve"> </v>
      </c>
      <c r="J10" s="65">
        <f t="shared" si="4"/>
        <v>250</v>
      </c>
      <c r="K10" s="69" t="str">
        <f t="shared" si="5"/>
        <v xml:space="preserve"> </v>
      </c>
    </row>
    <row r="11" spans="1:11" s="2" customFormat="1" x14ac:dyDescent="0.25">
      <c r="A11" s="2" t="s">
        <v>7</v>
      </c>
      <c r="B11" s="64">
        <f>ROUND('INPUT DATA FROM RECAP'!R11,0)</f>
        <v>1845</v>
      </c>
      <c r="C11" s="64">
        <f>ROUND('Copied from prior year'!P11,0)</f>
        <v>6132</v>
      </c>
      <c r="D11" s="64">
        <f t="shared" si="0"/>
        <v>-4287</v>
      </c>
      <c r="E11" s="69">
        <f t="shared" si="1"/>
        <v>-0.69911937377690803</v>
      </c>
      <c r="F11" s="65">
        <f>ROUND('INPUT DATA FROM RECAP'!S11,0)</f>
        <v>0</v>
      </c>
      <c r="G11" s="64">
        <f>ROUND('Copied from prior year'!Q11,0)</f>
        <v>0</v>
      </c>
      <c r="H11" s="64">
        <f t="shared" si="2"/>
        <v>0</v>
      </c>
      <c r="I11" s="69" t="str">
        <f t="shared" si="3"/>
        <v xml:space="preserve"> </v>
      </c>
      <c r="J11" s="65">
        <f t="shared" si="4"/>
        <v>-4287</v>
      </c>
      <c r="K11" s="69">
        <f t="shared" si="5"/>
        <v>-0.69911937377690803</v>
      </c>
    </row>
    <row r="12" spans="1:11" s="2" customFormat="1" x14ac:dyDescent="0.25">
      <c r="A12" s="2" t="s">
        <v>140</v>
      </c>
      <c r="B12" s="64">
        <f>ROUND('INPUT DATA FROM RECAP'!R12,0)</f>
        <v>939</v>
      </c>
      <c r="C12" s="64">
        <f>ROUND('Copied from prior year'!P12,0)</f>
        <v>1031</v>
      </c>
      <c r="D12" s="64">
        <f t="shared" si="0"/>
        <v>-92</v>
      </c>
      <c r="E12" s="69">
        <f t="shared" si="1"/>
        <v>-8.9233753637245394E-2</v>
      </c>
      <c r="F12" s="65">
        <f>ROUND('INPUT DATA FROM RECAP'!S12,0)</f>
        <v>0</v>
      </c>
      <c r="G12" s="64">
        <f>ROUND('Copied from prior year'!Q12,0)</f>
        <v>0</v>
      </c>
      <c r="H12" s="64">
        <f t="shared" si="2"/>
        <v>0</v>
      </c>
      <c r="I12" s="69" t="str">
        <f t="shared" si="3"/>
        <v xml:space="preserve"> </v>
      </c>
      <c r="J12" s="65">
        <f t="shared" si="4"/>
        <v>-92</v>
      </c>
      <c r="K12" s="69">
        <f t="shared" si="5"/>
        <v>-8.9233753637245394E-2</v>
      </c>
    </row>
    <row r="13" spans="1:11" s="2" customFormat="1" x14ac:dyDescent="0.25">
      <c r="A13" s="2" t="s">
        <v>8</v>
      </c>
      <c r="B13" s="64">
        <f>ROUND('INPUT DATA FROM RECAP'!R13,0)</f>
        <v>787</v>
      </c>
      <c r="C13" s="64">
        <f>ROUND('Copied from prior year'!P13,0)</f>
        <v>1401</v>
      </c>
      <c r="D13" s="64">
        <f t="shared" si="0"/>
        <v>-614</v>
      </c>
      <c r="E13" s="69">
        <f t="shared" si="1"/>
        <v>-0.43825838686652391</v>
      </c>
      <c r="F13" s="65">
        <f>ROUND('INPUT DATA FROM RECAP'!S13,0)</f>
        <v>0</v>
      </c>
      <c r="G13" s="64">
        <f>ROUND('Copied from prior year'!Q13,0)</f>
        <v>0</v>
      </c>
      <c r="H13" s="64">
        <f t="shared" si="2"/>
        <v>0</v>
      </c>
      <c r="I13" s="69" t="str">
        <f t="shared" si="3"/>
        <v xml:space="preserve"> </v>
      </c>
      <c r="J13" s="65">
        <f t="shared" si="4"/>
        <v>-614</v>
      </c>
      <c r="K13" s="69">
        <f t="shared" si="5"/>
        <v>-0.43825838686652391</v>
      </c>
    </row>
    <row r="14" spans="1:11" s="2" customFormat="1" x14ac:dyDescent="0.25">
      <c r="A14" s="2" t="s">
        <v>9</v>
      </c>
      <c r="B14" s="64">
        <f>ROUND('INPUT DATA FROM RECAP'!R14,0)</f>
        <v>406</v>
      </c>
      <c r="C14" s="64">
        <f>ROUND('Copied from prior year'!P14,0)</f>
        <v>403</v>
      </c>
      <c r="D14" s="64">
        <f t="shared" si="0"/>
        <v>3</v>
      </c>
      <c r="E14" s="69">
        <f t="shared" si="1"/>
        <v>7.4441687344913151E-3</v>
      </c>
      <c r="F14" s="65">
        <f>ROUND('INPUT DATA FROM RECAP'!S14,0)</f>
        <v>0</v>
      </c>
      <c r="G14" s="64">
        <f>ROUND('Copied from prior year'!Q14,0)</f>
        <v>0</v>
      </c>
      <c r="H14" s="64">
        <f t="shared" si="2"/>
        <v>0</v>
      </c>
      <c r="I14" s="69" t="str">
        <f t="shared" si="3"/>
        <v xml:space="preserve"> </v>
      </c>
      <c r="J14" s="65">
        <f t="shared" si="4"/>
        <v>3</v>
      </c>
      <c r="K14" s="69">
        <f t="shared" si="5"/>
        <v>7.4441687344913151E-3</v>
      </c>
    </row>
    <row r="15" spans="1:11" s="2" customFormat="1" x14ac:dyDescent="0.25">
      <c r="A15" s="2" t="s">
        <v>79</v>
      </c>
      <c r="B15" s="64">
        <f>ROUND('INPUT DATA FROM RECAP'!R15,0)</f>
        <v>2089</v>
      </c>
      <c r="C15" s="64">
        <f>ROUND('Copied from prior year'!P15,0)</f>
        <v>2614</v>
      </c>
      <c r="D15" s="64">
        <f>B15-C15</f>
        <v>-525</v>
      </c>
      <c r="E15" s="69">
        <f>IF(C15=0," ",D15/C15)</f>
        <v>-0.20084162203519509</v>
      </c>
      <c r="F15" s="65">
        <f>ROUND('INPUT DATA FROM RECAP'!S15,0)</f>
        <v>0</v>
      </c>
      <c r="G15" s="64">
        <f>ROUND('Copied from prior year'!Q15,0)</f>
        <v>0</v>
      </c>
      <c r="H15" s="64">
        <f>F15-G15</f>
        <v>0</v>
      </c>
      <c r="I15" s="69" t="str">
        <f>IF(G15=0," ",H15/G15)</f>
        <v xml:space="preserve"> </v>
      </c>
      <c r="J15" s="65">
        <f>D15+H15</f>
        <v>-525</v>
      </c>
      <c r="K15" s="69">
        <f t="shared" si="5"/>
        <v>-0.20084162203519509</v>
      </c>
    </row>
    <row r="16" spans="1:11" s="2" customFormat="1" x14ac:dyDescent="0.25">
      <c r="A16" s="2" t="s">
        <v>33</v>
      </c>
      <c r="B16" s="64">
        <f>ROUND('INPUT DATA FROM RECAP'!R16,0)</f>
        <v>505</v>
      </c>
      <c r="C16" s="64">
        <f>ROUND('Copied from prior year'!P16,0)</f>
        <v>495</v>
      </c>
      <c r="D16" s="64">
        <f t="shared" si="0"/>
        <v>10</v>
      </c>
      <c r="E16" s="69">
        <f t="shared" si="1"/>
        <v>2.0202020202020204E-2</v>
      </c>
      <c r="F16" s="65">
        <f>ROUND('INPUT DATA FROM RECAP'!S16,0)</f>
        <v>0</v>
      </c>
      <c r="G16" s="64">
        <f>ROUND('Copied from prior year'!Q16,0)</f>
        <v>0</v>
      </c>
      <c r="H16" s="64">
        <f t="shared" si="2"/>
        <v>0</v>
      </c>
      <c r="I16" s="69" t="str">
        <f t="shared" si="3"/>
        <v xml:space="preserve"> </v>
      </c>
      <c r="J16" s="65">
        <f t="shared" si="4"/>
        <v>10</v>
      </c>
      <c r="K16" s="69">
        <f t="shared" si="5"/>
        <v>2.0202020202020204E-2</v>
      </c>
    </row>
    <row r="17" spans="1:11" s="2" customFormat="1" x14ac:dyDescent="0.25">
      <c r="A17" s="2" t="s">
        <v>10</v>
      </c>
      <c r="B17" s="64">
        <f>ROUND('INPUT DATA FROM RECAP'!R17,0)</f>
        <v>2475</v>
      </c>
      <c r="C17" s="64">
        <f>ROUND('Copied from prior year'!P17,0)</f>
        <v>1919</v>
      </c>
      <c r="D17" s="64">
        <f t="shared" si="0"/>
        <v>556</v>
      </c>
      <c r="E17" s="69">
        <f t="shared" si="1"/>
        <v>0.2897342365815529</v>
      </c>
      <c r="F17" s="65">
        <f>ROUND('INPUT DATA FROM RECAP'!S17,0)</f>
        <v>31</v>
      </c>
      <c r="G17" s="64">
        <f>ROUND('Copied from prior year'!Q17,0)</f>
        <v>52</v>
      </c>
      <c r="H17" s="64">
        <f t="shared" si="2"/>
        <v>-21</v>
      </c>
      <c r="I17" s="69">
        <f t="shared" si="3"/>
        <v>-0.40384615384615385</v>
      </c>
      <c r="J17" s="65">
        <f t="shared" si="4"/>
        <v>535</v>
      </c>
      <c r="K17" s="69">
        <f t="shared" si="5"/>
        <v>0.27143581938102485</v>
      </c>
    </row>
    <row r="18" spans="1:11" s="2" customFormat="1" x14ac:dyDescent="0.25">
      <c r="A18" s="2" t="s">
        <v>11</v>
      </c>
      <c r="B18" s="64">
        <f>ROUND('INPUT DATA FROM RECAP'!R18,0)</f>
        <v>4357</v>
      </c>
      <c r="C18" s="64">
        <f>ROUND('Copied from prior year'!P18,0)</f>
        <v>5548</v>
      </c>
      <c r="D18" s="64">
        <f t="shared" si="0"/>
        <v>-1191</v>
      </c>
      <c r="E18" s="69">
        <f t="shared" si="1"/>
        <v>-0.21467195385724586</v>
      </c>
      <c r="F18" s="65">
        <f>ROUND('INPUT DATA FROM RECAP'!S18,0)</f>
        <v>130</v>
      </c>
      <c r="G18" s="64">
        <f>ROUND('Copied from prior year'!Q18,0)</f>
        <v>117</v>
      </c>
      <c r="H18" s="64">
        <f t="shared" si="2"/>
        <v>13</v>
      </c>
      <c r="I18" s="69">
        <f t="shared" si="3"/>
        <v>0.1111111111111111</v>
      </c>
      <c r="J18" s="65">
        <f t="shared" si="4"/>
        <v>-1178</v>
      </c>
      <c r="K18" s="69">
        <f t="shared" si="5"/>
        <v>-0.20794351279788173</v>
      </c>
    </row>
    <row r="19" spans="1:11" s="2" customFormat="1" x14ac:dyDescent="0.25">
      <c r="A19" s="2" t="s">
        <v>12</v>
      </c>
      <c r="B19" s="64">
        <f>ROUND('INPUT DATA FROM RECAP'!R19,0)</f>
        <v>1339</v>
      </c>
      <c r="C19" s="64">
        <f>ROUND('Copied from prior year'!P19,0)</f>
        <v>1244</v>
      </c>
      <c r="D19" s="64">
        <f t="shared" si="0"/>
        <v>95</v>
      </c>
      <c r="E19" s="69">
        <f t="shared" si="1"/>
        <v>7.6366559485530547E-2</v>
      </c>
      <c r="F19" s="65">
        <f>ROUND('INPUT DATA FROM RECAP'!S19,0)</f>
        <v>0</v>
      </c>
      <c r="G19" s="64">
        <f>ROUND('Copied from prior year'!Q19,0)</f>
        <v>0</v>
      </c>
      <c r="H19" s="64">
        <f t="shared" si="2"/>
        <v>0</v>
      </c>
      <c r="I19" s="69" t="str">
        <f t="shared" si="3"/>
        <v xml:space="preserve"> </v>
      </c>
      <c r="J19" s="65">
        <f t="shared" si="4"/>
        <v>95</v>
      </c>
      <c r="K19" s="69">
        <f t="shared" si="5"/>
        <v>7.6366559485530547E-2</v>
      </c>
    </row>
    <row r="20" spans="1:11" s="2" customFormat="1" x14ac:dyDescent="0.25">
      <c r="A20" s="2" t="s">
        <v>13</v>
      </c>
      <c r="B20" s="64">
        <f>ROUND('INPUT DATA FROM RECAP'!R20,0)</f>
        <v>1021</v>
      </c>
      <c r="C20" s="64">
        <f>ROUND('Copied from prior year'!P20,0)</f>
        <v>1446</v>
      </c>
      <c r="D20" s="64">
        <f t="shared" si="0"/>
        <v>-425</v>
      </c>
      <c r="E20" s="69">
        <f t="shared" si="1"/>
        <v>-0.29391424619640388</v>
      </c>
      <c r="F20" s="65">
        <f>ROUND('INPUT DATA FROM RECAP'!S20,0)</f>
        <v>310</v>
      </c>
      <c r="G20" s="64">
        <f>ROUND('Copied from prior year'!Q20,0)</f>
        <v>21</v>
      </c>
      <c r="H20" s="64">
        <f t="shared" si="2"/>
        <v>289</v>
      </c>
      <c r="I20" s="69">
        <f t="shared" si="3"/>
        <v>13.761904761904763</v>
      </c>
      <c r="J20" s="65">
        <f t="shared" si="4"/>
        <v>-136</v>
      </c>
      <c r="K20" s="69">
        <f t="shared" si="5"/>
        <v>-9.2706203135650991E-2</v>
      </c>
    </row>
    <row r="21" spans="1:11" s="2" customFormat="1" x14ac:dyDescent="0.25">
      <c r="A21" s="2" t="s">
        <v>14</v>
      </c>
      <c r="B21" s="64">
        <f>ROUND('INPUT DATA FROM RECAP'!R21,0)</f>
        <v>414</v>
      </c>
      <c r="C21" s="64">
        <f>ROUND('Copied from prior year'!P21,0)</f>
        <v>379</v>
      </c>
      <c r="D21" s="64">
        <f t="shared" si="0"/>
        <v>35</v>
      </c>
      <c r="E21" s="69">
        <f t="shared" si="1"/>
        <v>9.2348284960422161E-2</v>
      </c>
      <c r="F21" s="65">
        <f>ROUND('INPUT DATA FROM RECAP'!S21,0)</f>
        <v>0</v>
      </c>
      <c r="G21" s="64">
        <f>ROUND('Copied from prior year'!Q21,0)</f>
        <v>0</v>
      </c>
      <c r="H21" s="64">
        <f t="shared" si="2"/>
        <v>0</v>
      </c>
      <c r="I21" s="69" t="str">
        <f t="shared" si="3"/>
        <v xml:space="preserve"> </v>
      </c>
      <c r="J21" s="65">
        <f t="shared" si="4"/>
        <v>35</v>
      </c>
      <c r="K21" s="69">
        <f t="shared" si="5"/>
        <v>9.2348284960422161E-2</v>
      </c>
    </row>
    <row r="22" spans="1:11" s="2" customFormat="1" x14ac:dyDescent="0.25">
      <c r="A22" s="2" t="s">
        <v>15</v>
      </c>
      <c r="B22" s="64">
        <f>ROUND('INPUT DATA FROM RECAP'!R22,0)</f>
        <v>4440</v>
      </c>
      <c r="C22" s="64">
        <f>ROUND('Copied from prior year'!P22,0)</f>
        <v>5524</v>
      </c>
      <c r="D22" s="64">
        <f t="shared" si="0"/>
        <v>-1084</v>
      </c>
      <c r="E22" s="69">
        <f t="shared" si="1"/>
        <v>-0.19623461259956554</v>
      </c>
      <c r="F22" s="65">
        <f>ROUND('INPUT DATA FROM RECAP'!S22,0)</f>
        <v>200</v>
      </c>
      <c r="G22" s="64">
        <f>ROUND('Copied from prior year'!Q22,0)</f>
        <v>105</v>
      </c>
      <c r="H22" s="64">
        <f t="shared" si="2"/>
        <v>95</v>
      </c>
      <c r="I22" s="69">
        <f t="shared" si="3"/>
        <v>0.90476190476190477</v>
      </c>
      <c r="J22" s="65">
        <f t="shared" si="4"/>
        <v>-989</v>
      </c>
      <c r="K22" s="69">
        <f t="shared" si="5"/>
        <v>-0.17569728193284775</v>
      </c>
    </row>
    <row r="23" spans="1:11" s="2" customFormat="1" x14ac:dyDescent="0.25">
      <c r="A23" s="2" t="s">
        <v>16</v>
      </c>
      <c r="B23" s="64">
        <f>ROUND('INPUT DATA FROM RECAP'!R23,0)</f>
        <v>322</v>
      </c>
      <c r="C23" s="64">
        <f>ROUND('Copied from prior year'!P23,0)</f>
        <v>0</v>
      </c>
      <c r="D23" s="64">
        <f t="shared" si="0"/>
        <v>322</v>
      </c>
      <c r="E23" s="69" t="str">
        <f t="shared" si="1"/>
        <v xml:space="preserve"> </v>
      </c>
      <c r="F23" s="65">
        <f>ROUND('INPUT DATA FROM RECAP'!S23,0)</f>
        <v>0</v>
      </c>
      <c r="G23" s="64">
        <f>ROUND('Copied from prior year'!Q23,0)</f>
        <v>0</v>
      </c>
      <c r="H23" s="64">
        <f t="shared" ref="H23:H39" si="6">F23-G23</f>
        <v>0</v>
      </c>
      <c r="I23" s="69" t="str">
        <f t="shared" si="3"/>
        <v xml:space="preserve"> </v>
      </c>
      <c r="J23" s="65">
        <f t="shared" si="4"/>
        <v>322</v>
      </c>
      <c r="K23" s="69" t="str">
        <f t="shared" si="5"/>
        <v xml:space="preserve"> </v>
      </c>
    </row>
    <row r="24" spans="1:11" s="2" customFormat="1" x14ac:dyDescent="0.25">
      <c r="A24" s="2" t="s">
        <v>17</v>
      </c>
      <c r="B24" s="64">
        <f>ROUND('INPUT DATA FROM RECAP'!R24,0)</f>
        <v>370</v>
      </c>
      <c r="C24" s="64">
        <f>ROUND('Copied from prior year'!P24,0)</f>
        <v>879</v>
      </c>
      <c r="D24" s="64">
        <f t="shared" si="0"/>
        <v>-509</v>
      </c>
      <c r="E24" s="69">
        <f t="shared" si="1"/>
        <v>-0.5790671217292378</v>
      </c>
      <c r="F24" s="65">
        <f>ROUND('INPUT DATA FROM RECAP'!S24,0)</f>
        <v>0</v>
      </c>
      <c r="G24" s="64">
        <f>ROUND('Copied from prior year'!Q24,0)</f>
        <v>0</v>
      </c>
      <c r="H24" s="64">
        <f t="shared" si="6"/>
        <v>0</v>
      </c>
      <c r="I24" s="69" t="str">
        <f t="shared" si="3"/>
        <v xml:space="preserve"> </v>
      </c>
      <c r="J24" s="65">
        <f t="shared" si="4"/>
        <v>-509</v>
      </c>
      <c r="K24" s="69">
        <f t="shared" si="5"/>
        <v>-0.5790671217292378</v>
      </c>
    </row>
    <row r="25" spans="1:11" s="2" customFormat="1" x14ac:dyDescent="0.25">
      <c r="A25" s="2" t="s">
        <v>18</v>
      </c>
      <c r="B25" s="64">
        <f>ROUND('INPUT DATA FROM RECAP'!R25,0)</f>
        <v>614</v>
      </c>
      <c r="C25" s="64">
        <f>ROUND('Copied from prior year'!P25,0)</f>
        <v>701</v>
      </c>
      <c r="D25" s="64">
        <f t="shared" si="0"/>
        <v>-87</v>
      </c>
      <c r="E25" s="69">
        <f t="shared" si="1"/>
        <v>-0.12410841654778887</v>
      </c>
      <c r="F25" s="65">
        <f>ROUND('INPUT DATA FROM RECAP'!S25,0)</f>
        <v>0</v>
      </c>
      <c r="G25" s="64">
        <f>ROUND('Copied from prior year'!Q25,0)</f>
        <v>0</v>
      </c>
      <c r="H25" s="64">
        <f t="shared" si="6"/>
        <v>0</v>
      </c>
      <c r="I25" s="69" t="str">
        <f t="shared" si="3"/>
        <v xml:space="preserve"> </v>
      </c>
      <c r="J25" s="65">
        <f t="shared" si="4"/>
        <v>-87</v>
      </c>
      <c r="K25" s="69">
        <f t="shared" si="5"/>
        <v>-0.12410841654778887</v>
      </c>
    </row>
    <row r="26" spans="1:11" s="2" customFormat="1" x14ac:dyDescent="0.25">
      <c r="A26" s="2" t="s">
        <v>19</v>
      </c>
      <c r="B26" s="64">
        <f>ROUND('INPUT DATA FROM RECAP'!R26,0)</f>
        <v>0</v>
      </c>
      <c r="C26" s="64">
        <f>ROUND('Copied from prior year'!P26,0)</f>
        <v>44</v>
      </c>
      <c r="D26" s="64">
        <f t="shared" si="0"/>
        <v>-44</v>
      </c>
      <c r="E26" s="69">
        <f t="shared" si="1"/>
        <v>-1</v>
      </c>
      <c r="F26" s="65">
        <f>ROUND('INPUT DATA FROM RECAP'!S26,0)</f>
        <v>0</v>
      </c>
      <c r="G26" s="64">
        <f>ROUND('Copied from prior year'!Q26,0)</f>
        <v>0</v>
      </c>
      <c r="H26" s="64">
        <f t="shared" si="6"/>
        <v>0</v>
      </c>
      <c r="I26" s="69" t="str">
        <f t="shared" si="3"/>
        <v xml:space="preserve"> </v>
      </c>
      <c r="J26" s="65">
        <f t="shared" si="4"/>
        <v>-44</v>
      </c>
      <c r="K26" s="69">
        <f t="shared" si="5"/>
        <v>-1</v>
      </c>
    </row>
    <row r="27" spans="1:11" s="2" customFormat="1" x14ac:dyDescent="0.25">
      <c r="A27" s="2" t="s">
        <v>20</v>
      </c>
      <c r="B27" s="64">
        <f>ROUND('INPUT DATA FROM RECAP'!R27,0)</f>
        <v>1131</v>
      </c>
      <c r="C27" s="64">
        <f>ROUND('Copied from prior year'!P27,0)</f>
        <v>597</v>
      </c>
      <c r="D27" s="64">
        <f t="shared" si="0"/>
        <v>534</v>
      </c>
      <c r="E27" s="69">
        <f t="shared" si="1"/>
        <v>0.89447236180904521</v>
      </c>
      <c r="F27" s="65">
        <f>ROUND('INPUT DATA FROM RECAP'!S27,0)</f>
        <v>0</v>
      </c>
      <c r="G27" s="64">
        <f>ROUND('Copied from prior year'!Q27,0)</f>
        <v>0</v>
      </c>
      <c r="H27" s="64">
        <f t="shared" si="6"/>
        <v>0</v>
      </c>
      <c r="I27" s="69" t="str">
        <f t="shared" si="3"/>
        <v xml:space="preserve"> </v>
      </c>
      <c r="J27" s="65">
        <f t="shared" si="4"/>
        <v>534</v>
      </c>
      <c r="K27" s="69">
        <f t="shared" si="5"/>
        <v>0.89447236180904521</v>
      </c>
    </row>
    <row r="28" spans="1:11" s="2" customFormat="1" x14ac:dyDescent="0.25">
      <c r="A28" s="2" t="s">
        <v>21</v>
      </c>
      <c r="B28" s="64">
        <f>ROUND('INPUT DATA FROM RECAP'!R28,0)</f>
        <v>4761</v>
      </c>
      <c r="C28" s="64">
        <f>ROUND('Copied from prior year'!P28,0)</f>
        <v>3753</v>
      </c>
      <c r="D28" s="64">
        <f t="shared" si="0"/>
        <v>1008</v>
      </c>
      <c r="E28" s="69">
        <f t="shared" si="1"/>
        <v>0.26858513189448441</v>
      </c>
      <c r="F28" s="65">
        <f>ROUND('INPUT DATA FROM RECAP'!S28,0)</f>
        <v>200</v>
      </c>
      <c r="G28" s="64">
        <f>ROUND('Copied from prior year'!Q28,0)</f>
        <v>0</v>
      </c>
      <c r="H28" s="64">
        <f t="shared" si="6"/>
        <v>200</v>
      </c>
      <c r="I28" s="69" t="str">
        <f t="shared" si="3"/>
        <v xml:space="preserve"> </v>
      </c>
      <c r="J28" s="65">
        <f t="shared" si="4"/>
        <v>1208</v>
      </c>
      <c r="K28" s="69">
        <f t="shared" si="5"/>
        <v>0.32187583266719955</v>
      </c>
    </row>
    <row r="29" spans="1:11" s="2" customFormat="1" x14ac:dyDescent="0.25">
      <c r="A29" s="2" t="s">
        <v>22</v>
      </c>
      <c r="B29" s="64">
        <f>ROUND('INPUT DATA FROM RECAP'!R29,0)</f>
        <v>2128</v>
      </c>
      <c r="C29" s="64">
        <f>ROUND('Copied from prior year'!P29,0)</f>
        <v>2783</v>
      </c>
      <c r="D29" s="64">
        <f t="shared" si="0"/>
        <v>-655</v>
      </c>
      <c r="E29" s="69">
        <f t="shared" si="1"/>
        <v>-0.23535752784764644</v>
      </c>
      <c r="F29" s="65">
        <f>ROUND('INPUT DATA FROM RECAP'!S29,0)</f>
        <v>0</v>
      </c>
      <c r="G29" s="64">
        <f>ROUND('Copied from prior year'!Q29,0)</f>
        <v>0</v>
      </c>
      <c r="H29" s="64">
        <f t="shared" si="6"/>
        <v>0</v>
      </c>
      <c r="I29" s="69" t="str">
        <f t="shared" si="3"/>
        <v xml:space="preserve"> </v>
      </c>
      <c r="J29" s="65">
        <f t="shared" si="4"/>
        <v>-655</v>
      </c>
      <c r="K29" s="69">
        <f t="shared" si="5"/>
        <v>-0.23535752784764644</v>
      </c>
    </row>
    <row r="30" spans="1:11" s="2" customFormat="1" x14ac:dyDescent="0.25">
      <c r="A30" s="96" t="s">
        <v>165</v>
      </c>
      <c r="B30" s="64">
        <f>ROUND('INPUT DATA FROM RECAP'!R30,0)</f>
        <v>2011</v>
      </c>
      <c r="C30" s="64">
        <f>ROUND('Copied from prior year'!P30,0)</f>
        <v>1831</v>
      </c>
      <c r="D30" s="64">
        <f t="shared" si="0"/>
        <v>180</v>
      </c>
      <c r="E30" s="69">
        <f t="shared" si="1"/>
        <v>9.8306936100491529E-2</v>
      </c>
      <c r="F30" s="65">
        <f>ROUND('INPUT DATA FROM RECAP'!S30,0)</f>
        <v>0</v>
      </c>
      <c r="G30" s="64">
        <f>ROUND('Copied from prior year'!Q30,0)</f>
        <v>0</v>
      </c>
      <c r="H30" s="64">
        <f t="shared" si="6"/>
        <v>0</v>
      </c>
      <c r="I30" s="69" t="str">
        <f t="shared" si="3"/>
        <v xml:space="preserve"> </v>
      </c>
      <c r="J30" s="65">
        <f t="shared" si="4"/>
        <v>180</v>
      </c>
      <c r="K30" s="69">
        <f t="shared" si="5"/>
        <v>9.8306936100491529E-2</v>
      </c>
    </row>
    <row r="31" spans="1:11" s="2" customFormat="1" x14ac:dyDescent="0.25">
      <c r="A31" s="2" t="s">
        <v>23</v>
      </c>
      <c r="B31" s="64">
        <f>ROUND('INPUT DATA FROM RECAP'!R31,0)</f>
        <v>776</v>
      </c>
      <c r="C31" s="64">
        <f>ROUND('Copied from prior year'!P31,0)</f>
        <v>1911</v>
      </c>
      <c r="D31" s="64">
        <f t="shared" si="0"/>
        <v>-1135</v>
      </c>
      <c r="E31" s="69">
        <f t="shared" si="1"/>
        <v>-0.59392987964416533</v>
      </c>
      <c r="F31" s="65">
        <f>ROUND('INPUT DATA FROM RECAP'!S31,0)</f>
        <v>0</v>
      </c>
      <c r="G31" s="64">
        <f>ROUND('Copied from prior year'!Q31,0)</f>
        <v>0</v>
      </c>
      <c r="H31" s="64">
        <f t="shared" si="6"/>
        <v>0</v>
      </c>
      <c r="I31" s="69" t="str">
        <f t="shared" si="3"/>
        <v xml:space="preserve"> </v>
      </c>
      <c r="J31" s="65">
        <f t="shared" si="4"/>
        <v>-1135</v>
      </c>
      <c r="K31" s="69">
        <f t="shared" si="5"/>
        <v>-0.59392987964416533</v>
      </c>
    </row>
    <row r="32" spans="1:11" s="2" customFormat="1" x14ac:dyDescent="0.25">
      <c r="A32" s="2" t="s">
        <v>24</v>
      </c>
      <c r="B32" s="64">
        <f>ROUND('INPUT DATA FROM RECAP'!R32,0)</f>
        <v>302</v>
      </c>
      <c r="C32" s="64">
        <f>ROUND('Copied from prior year'!P32,0)</f>
        <v>227</v>
      </c>
      <c r="D32" s="64">
        <f t="shared" si="0"/>
        <v>75</v>
      </c>
      <c r="E32" s="69">
        <f t="shared" si="1"/>
        <v>0.33039647577092512</v>
      </c>
      <c r="F32" s="65">
        <f>ROUND('INPUT DATA FROM RECAP'!S32,0)</f>
        <v>0</v>
      </c>
      <c r="G32" s="64">
        <f>ROUND('Copied from prior year'!Q32,0)</f>
        <v>0</v>
      </c>
      <c r="H32" s="64">
        <f t="shared" si="6"/>
        <v>0</v>
      </c>
      <c r="I32" s="69" t="str">
        <f t="shared" si="3"/>
        <v xml:space="preserve"> </v>
      </c>
      <c r="J32" s="65">
        <f t="shared" si="4"/>
        <v>75</v>
      </c>
      <c r="K32" s="69">
        <f t="shared" si="5"/>
        <v>0.33039647577092512</v>
      </c>
    </row>
    <row r="33" spans="1:11" s="2" customFormat="1" x14ac:dyDescent="0.25">
      <c r="A33" s="2" t="s">
        <v>25</v>
      </c>
      <c r="B33" s="64">
        <f>ROUND('INPUT DATA FROM RECAP'!R33,0)</f>
        <v>25</v>
      </c>
      <c r="C33" s="64">
        <f>ROUND('Copied from prior year'!P33,0)</f>
        <v>175</v>
      </c>
      <c r="D33" s="64">
        <f t="shared" si="0"/>
        <v>-150</v>
      </c>
      <c r="E33" s="69">
        <f t="shared" si="1"/>
        <v>-0.8571428571428571</v>
      </c>
      <c r="F33" s="65">
        <f>ROUND('INPUT DATA FROM RECAP'!S33,0)</f>
        <v>0</v>
      </c>
      <c r="G33" s="64">
        <f>ROUND('Copied from prior year'!Q33,0)</f>
        <v>0</v>
      </c>
      <c r="H33" s="64">
        <f t="shared" si="6"/>
        <v>0</v>
      </c>
      <c r="I33" s="69" t="str">
        <f t="shared" si="3"/>
        <v xml:space="preserve"> </v>
      </c>
      <c r="J33" s="65">
        <f t="shared" si="4"/>
        <v>-150</v>
      </c>
      <c r="K33" s="69">
        <f t="shared" si="5"/>
        <v>-0.8571428571428571</v>
      </c>
    </row>
    <row r="34" spans="1:11" s="2" customFormat="1" x14ac:dyDescent="0.25">
      <c r="A34" s="2" t="s">
        <v>26</v>
      </c>
      <c r="B34" s="64">
        <f>ROUND('INPUT DATA FROM RECAP'!R34,0)</f>
        <v>6931</v>
      </c>
      <c r="C34" s="64">
        <f>ROUND('Copied from prior year'!P34,0)</f>
        <v>3441</v>
      </c>
      <c r="D34" s="64">
        <f t="shared" si="0"/>
        <v>3490</v>
      </c>
      <c r="E34" s="69">
        <f t="shared" si="1"/>
        <v>1.0142400464981109</v>
      </c>
      <c r="F34" s="65">
        <f>ROUND('INPUT DATA FROM RECAP'!S34,0)</f>
        <v>100</v>
      </c>
      <c r="G34" s="64">
        <f>ROUND('Copied from prior year'!Q34,0)</f>
        <v>50</v>
      </c>
      <c r="H34" s="64">
        <f t="shared" si="6"/>
        <v>50</v>
      </c>
      <c r="I34" s="69">
        <f t="shared" si="3"/>
        <v>1</v>
      </c>
      <c r="J34" s="65">
        <f t="shared" si="4"/>
        <v>3540</v>
      </c>
      <c r="K34" s="69">
        <f t="shared" si="5"/>
        <v>1.0140360928100831</v>
      </c>
    </row>
    <row r="35" spans="1:11" s="2" customFormat="1" x14ac:dyDescent="0.25">
      <c r="A35" s="2" t="s">
        <v>27</v>
      </c>
      <c r="B35" s="64">
        <f>ROUND('INPUT DATA FROM RECAP'!R35,0)</f>
        <v>1417</v>
      </c>
      <c r="C35" s="64">
        <f>ROUND('Copied from prior year'!P35,0)</f>
        <v>1201</v>
      </c>
      <c r="D35" s="64">
        <f t="shared" si="0"/>
        <v>216</v>
      </c>
      <c r="E35" s="69">
        <f t="shared" si="1"/>
        <v>0.17985012489592006</v>
      </c>
      <c r="F35" s="65">
        <f>ROUND('INPUT DATA FROM RECAP'!S35,0)</f>
        <v>0</v>
      </c>
      <c r="G35" s="64">
        <f>ROUND('Copied from prior year'!Q35,0)</f>
        <v>42</v>
      </c>
      <c r="H35" s="64">
        <f t="shared" si="6"/>
        <v>-42</v>
      </c>
      <c r="I35" s="69">
        <f t="shared" si="3"/>
        <v>-1</v>
      </c>
      <c r="J35" s="65">
        <f t="shared" si="4"/>
        <v>174</v>
      </c>
      <c r="K35" s="69">
        <f t="shared" si="5"/>
        <v>0.13998390989541432</v>
      </c>
    </row>
    <row r="36" spans="1:11" s="2" customFormat="1" x14ac:dyDescent="0.25">
      <c r="A36" s="2" t="s">
        <v>28</v>
      </c>
      <c r="B36" s="64">
        <f>ROUND('INPUT DATA FROM RECAP'!R36,0)</f>
        <v>4150</v>
      </c>
      <c r="C36" s="64">
        <f>ROUND('Copied from prior year'!P36,0)</f>
        <v>1297</v>
      </c>
      <c r="D36" s="64">
        <f t="shared" si="0"/>
        <v>2853</v>
      </c>
      <c r="E36" s="69">
        <f t="shared" si="1"/>
        <v>2.1996915959907479</v>
      </c>
      <c r="F36" s="65">
        <f>ROUND('INPUT DATA FROM RECAP'!S36,0)</f>
        <v>0</v>
      </c>
      <c r="G36" s="64">
        <f>ROUND('Copied from prior year'!Q36,0)</f>
        <v>100</v>
      </c>
      <c r="H36" s="64">
        <f t="shared" si="6"/>
        <v>-100</v>
      </c>
      <c r="I36" s="69">
        <f t="shared" si="3"/>
        <v>-1</v>
      </c>
      <c r="J36" s="65">
        <f t="shared" si="4"/>
        <v>2753</v>
      </c>
      <c r="K36" s="69">
        <f t="shared" si="5"/>
        <v>1.9706513958482463</v>
      </c>
    </row>
    <row r="37" spans="1:11" s="2" customFormat="1" x14ac:dyDescent="0.25">
      <c r="A37" s="2" t="s">
        <v>29</v>
      </c>
      <c r="B37" s="64">
        <f>ROUND('INPUT DATA FROM RECAP'!R37,0)</f>
        <v>3055</v>
      </c>
      <c r="C37" s="64">
        <f>ROUND('Copied from prior year'!P37,0)</f>
        <v>1770</v>
      </c>
      <c r="D37" s="64">
        <f t="shared" si="0"/>
        <v>1285</v>
      </c>
      <c r="E37" s="69">
        <f t="shared" si="1"/>
        <v>0.72598870056497178</v>
      </c>
      <c r="F37" s="65">
        <f>ROUND('INPUT DATA FROM RECAP'!S37,0)</f>
        <v>0</v>
      </c>
      <c r="G37" s="64">
        <f>ROUND('Copied from prior year'!Q37,0)</f>
        <v>0</v>
      </c>
      <c r="H37" s="64">
        <f t="shared" si="6"/>
        <v>0</v>
      </c>
      <c r="I37" s="69" t="str">
        <f t="shared" si="3"/>
        <v xml:space="preserve"> </v>
      </c>
      <c r="J37" s="65">
        <f t="shared" si="4"/>
        <v>1285</v>
      </c>
      <c r="K37" s="69">
        <f t="shared" si="5"/>
        <v>0.72598870056497178</v>
      </c>
    </row>
    <row r="38" spans="1:11" s="2" customFormat="1" x14ac:dyDescent="0.25">
      <c r="A38" s="2" t="s">
        <v>30</v>
      </c>
      <c r="B38" s="64">
        <f>ROUND('INPUT DATA FROM RECAP'!R38,0)</f>
        <v>1410</v>
      </c>
      <c r="C38" s="64">
        <f>ROUND('Copied from prior year'!P38,0)</f>
        <v>159</v>
      </c>
      <c r="D38" s="64">
        <f t="shared" si="0"/>
        <v>1251</v>
      </c>
      <c r="E38" s="69">
        <f t="shared" si="1"/>
        <v>7.867924528301887</v>
      </c>
      <c r="F38" s="65">
        <f>ROUND('INPUT DATA FROM RECAP'!S38,0)</f>
        <v>0</v>
      </c>
      <c r="G38" s="64">
        <f>ROUND('Copied from prior year'!Q38,0)</f>
        <v>0</v>
      </c>
      <c r="H38" s="64">
        <f t="shared" si="6"/>
        <v>0</v>
      </c>
      <c r="I38" s="69" t="str">
        <f t="shared" si="3"/>
        <v xml:space="preserve"> </v>
      </c>
      <c r="J38" s="65">
        <f t="shared" si="4"/>
        <v>1251</v>
      </c>
      <c r="K38" s="69">
        <f t="shared" si="5"/>
        <v>7.867924528301887</v>
      </c>
    </row>
    <row r="39" spans="1:11" s="2" customFormat="1" x14ac:dyDescent="0.25">
      <c r="A39" s="2" t="s">
        <v>139</v>
      </c>
      <c r="B39" s="64">
        <f>ROUND('INPUT DATA FROM RECAP'!R39,0)</f>
        <v>0</v>
      </c>
      <c r="C39" s="64">
        <f>ROUND('Copied from prior year'!P39,0)</f>
        <v>0</v>
      </c>
      <c r="D39" s="64">
        <f t="shared" si="0"/>
        <v>0</v>
      </c>
      <c r="E39" s="69" t="str">
        <f t="shared" si="1"/>
        <v xml:space="preserve"> </v>
      </c>
      <c r="F39" s="65">
        <f>ROUND('INPUT DATA FROM RECAP'!S39,0)</f>
        <v>0</v>
      </c>
      <c r="G39" s="64">
        <f>ROUND('Copied from prior year'!Q39,0)</f>
        <v>103</v>
      </c>
      <c r="H39" s="64">
        <f t="shared" si="6"/>
        <v>-103</v>
      </c>
      <c r="I39" s="69">
        <f t="shared" si="3"/>
        <v>-1</v>
      </c>
      <c r="J39" s="65">
        <f t="shared" si="4"/>
        <v>-103</v>
      </c>
      <c r="K39" s="69">
        <f t="shared" si="5"/>
        <v>-1</v>
      </c>
    </row>
    <row r="40" spans="1:11" x14ac:dyDescent="0.25">
      <c r="B40" s="11"/>
      <c r="C40" s="11"/>
      <c r="D40" s="11"/>
      <c r="E40" s="75"/>
      <c r="F40" s="73"/>
      <c r="G40" s="11"/>
      <c r="H40" s="11"/>
      <c r="I40" s="75"/>
      <c r="J40" s="73"/>
      <c r="K40" s="75"/>
    </row>
    <row r="41" spans="1:11" ht="13.8" thickBot="1" x14ac:dyDescent="0.3">
      <c r="A41" t="s">
        <v>31</v>
      </c>
      <c r="B41" s="72">
        <f>SUM(B7:B40)</f>
        <v>52323</v>
      </c>
      <c r="C41" s="72">
        <f>SUM(C7:C40)</f>
        <v>51559</v>
      </c>
      <c r="D41" s="72">
        <f>SUM(D7:D40)</f>
        <v>764</v>
      </c>
      <c r="E41" s="86">
        <f>ROUND(D41/C41,3)</f>
        <v>1.4999999999999999E-2</v>
      </c>
      <c r="F41" s="74">
        <f>SUM(F7:F40)</f>
        <v>1251</v>
      </c>
      <c r="G41" s="72">
        <f>SUM(G7:G40)</f>
        <v>642</v>
      </c>
      <c r="H41" s="72">
        <f>SUM(H7:H40)</f>
        <v>609</v>
      </c>
      <c r="I41" s="86">
        <f>ROUND(H41/G41,3)</f>
        <v>0.94899999999999995</v>
      </c>
      <c r="J41" s="74">
        <f>SUM(J7:J40)</f>
        <v>1373</v>
      </c>
      <c r="K41" s="76">
        <f>J41/(C41+G41)</f>
        <v>2.630217811919312E-2</v>
      </c>
    </row>
    <row r="42" spans="1:11" ht="13.8" thickTop="1" x14ac:dyDescent="0.25"/>
    <row r="44" spans="1:11" x14ac:dyDescent="0.25">
      <c r="C44" s="7"/>
    </row>
  </sheetData>
  <mergeCells count="2">
    <mergeCell ref="A1:K1"/>
    <mergeCell ref="A2:K2"/>
  </mergeCells>
  <phoneticPr fontId="0" type="noConversion"/>
  <printOptions horizontalCentered="1"/>
  <pageMargins left="0.25" right="0" top="0.75" bottom="0.5" header="0.5" footer="0.5"/>
  <pageSetup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Comparative</vt:lpstr>
      <vt:lpstr>YTD DMF</vt:lpstr>
      <vt:lpstr>YTD EASTER PENTECOST</vt:lpstr>
      <vt:lpstr>YTD THKGVG CHRISTMAS</vt:lpstr>
      <vt:lpstr>Desig Op Dist YTD</vt:lpstr>
      <vt:lpstr>Undes Capital YTD</vt:lpstr>
      <vt:lpstr>Desig Capital YTD</vt:lpstr>
      <vt:lpstr>WOC YTD</vt:lpstr>
      <vt:lpstr>REC YTD</vt:lpstr>
      <vt:lpstr>INPUT DATA FROM RECAP</vt:lpstr>
      <vt:lpstr>Copied from prior year</vt:lpstr>
      <vt:lpstr>Comparative!Print_Area</vt:lpstr>
      <vt:lpstr>'Desig Capital YTD'!Print_Area</vt:lpstr>
      <vt:lpstr>'Desig Op Dist YTD'!Print_Area</vt:lpstr>
      <vt:lpstr>'REC YTD'!Print_Area</vt:lpstr>
      <vt:lpstr>'Undes Capital YTD'!Print_Area</vt:lpstr>
      <vt:lpstr>'WOC YTD'!Print_Area</vt:lpstr>
      <vt:lpstr>'YTD DMF'!Print_Area</vt:lpstr>
      <vt:lpstr>'YTD EASTER PENTECOST'!Print_Area</vt:lpstr>
      <vt:lpstr>'YTD THKGVG CHRISTMAS'!Print_Area</vt:lpstr>
    </vt:vector>
  </TitlesOfParts>
  <Company>DCC ASP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John Goebel</cp:lastModifiedBy>
  <cp:lastPrinted>2014-03-13T17:25:53Z</cp:lastPrinted>
  <dcterms:created xsi:type="dcterms:W3CDTF">2003-06-12T16:19:56Z</dcterms:created>
  <dcterms:modified xsi:type="dcterms:W3CDTF">2016-05-19T02:36:37Z</dcterms:modified>
</cp:coreProperties>
</file>